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C:\Users\lk64\Desktop\"/>
    </mc:Choice>
  </mc:AlternateContent>
  <xr:revisionPtr revIDLastSave="0" documentId="13_ncr:1_{06272F33-11BD-44D7-AA09-BABB4B3E553E}" xr6:coauthVersionLast="46" xr6:coauthVersionMax="46" xr10:uidLastSave="{00000000-0000-0000-0000-000000000000}"/>
  <workbookProtection workbookAlgorithmName="SHA-512" workbookHashValue="3FqZSGqS3WvWbFfmQAaWIQ11AIjWM5GC2dTU1YRSK285DvlLqRDnrQyWHEqHI+65S6+qnkhqzvnLkrR/58dBFg==" workbookSaltValue="508yfnLANDs5QOdL0SCGbA==" workbookSpinCount="100000" lockStructure="1"/>
  <bookViews>
    <workbookView xWindow="-120" yWindow="-120" windowWidth="20730" windowHeight="11160" tabRatio="852" xr2:uid="{00000000-000D-0000-FFFF-FFFF00000000}"/>
  </bookViews>
  <sheets>
    <sheet name="Summary" sheetId="14" r:id="rId1"/>
    <sheet name="SE. HFX Ras &amp; Brig" sheetId="1" r:id="rId2"/>
    <sheet name="Central - Pk,Twn,SkC &amp; Warley" sheetId="16" r:id="rId3"/>
    <sheet name="N.HFX - Illng, Mix &amp; Ov" sheetId="15" r:id="rId4"/>
    <sheet name="Hipp &amp; L, Shelf &amp; N'owrm" sheetId="9" r:id="rId5"/>
    <sheet name="Elland &amp; Greetland" sheetId="10" r:id="rId6"/>
    <sheet name="Sowerby &amp; Ryburn" sheetId="6" r:id="rId7"/>
    <sheet name="Calder" sheetId="11" r:id="rId8"/>
    <sheet name="Todmorden" sheetId="12"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24" i="12" l="1"/>
  <c r="S24" i="12"/>
  <c r="T24" i="12"/>
  <c r="U24" i="12"/>
  <c r="V24" i="12"/>
  <c r="W24" i="12"/>
  <c r="X24" i="12"/>
  <c r="Y24" i="12"/>
  <c r="Q24" i="12"/>
  <c r="R24" i="11"/>
  <c r="S24" i="11"/>
  <c r="T24" i="11"/>
  <c r="U24" i="11"/>
  <c r="V24" i="11"/>
  <c r="W24" i="11"/>
  <c r="X24" i="11"/>
  <c r="Y24" i="11"/>
  <c r="Q24" i="11"/>
  <c r="R24" i="6"/>
  <c r="S24" i="6"/>
  <c r="T24" i="6"/>
  <c r="U24" i="6"/>
  <c r="V24" i="6"/>
  <c r="W24" i="6"/>
  <c r="X24" i="6"/>
  <c r="Y24" i="6"/>
  <c r="Q24" i="6"/>
  <c r="R24" i="10"/>
  <c r="S24" i="10"/>
  <c r="T24" i="10"/>
  <c r="U24" i="10"/>
  <c r="V24" i="10"/>
  <c r="W24" i="10"/>
  <c r="X24" i="10"/>
  <c r="Y24" i="10"/>
  <c r="Q24" i="10"/>
  <c r="I62" i="1"/>
  <c r="J62" i="1"/>
  <c r="K62" i="1"/>
  <c r="L62" i="1"/>
  <c r="M62" i="1"/>
  <c r="N62" i="1"/>
  <c r="O62" i="1"/>
  <c r="P62" i="1"/>
  <c r="Q62" i="1"/>
  <c r="H62" i="1"/>
  <c r="B18" i="14"/>
  <c r="B17" i="14"/>
  <c r="B16" i="14"/>
  <c r="B15" i="14"/>
  <c r="B14" i="14"/>
  <c r="B11" i="14"/>
  <c r="B12" i="14"/>
  <c r="B9" i="14"/>
  <c r="B10" i="14"/>
  <c r="B8" i="14"/>
  <c r="R23" i="11"/>
  <c r="S23" i="11"/>
  <c r="T23" i="11"/>
  <c r="U23" i="11"/>
  <c r="V23" i="11"/>
  <c r="W23" i="11"/>
  <c r="X23" i="11"/>
  <c r="Y23" i="11"/>
  <c r="Q23" i="11"/>
  <c r="Y20" i="12"/>
  <c r="R20" i="12"/>
  <c r="S20" i="12"/>
  <c r="T20" i="12"/>
  <c r="U20" i="12"/>
  <c r="V20" i="12"/>
  <c r="W20" i="12"/>
  <c r="X20" i="12"/>
  <c r="Q20" i="12"/>
  <c r="K20" i="12"/>
  <c r="L20" i="12"/>
  <c r="M20" i="12"/>
  <c r="J20" i="12"/>
  <c r="R20" i="11"/>
  <c r="S20" i="11"/>
  <c r="T20" i="11"/>
  <c r="U20" i="11"/>
  <c r="V20" i="11"/>
  <c r="W20" i="11"/>
  <c r="X20" i="11"/>
  <c r="Y20" i="11"/>
  <c r="Q20" i="11"/>
  <c r="K20" i="11"/>
  <c r="L20" i="11"/>
  <c r="M20" i="11"/>
  <c r="J20" i="11"/>
  <c r="R20" i="6"/>
  <c r="S20" i="6"/>
  <c r="T20" i="6"/>
  <c r="U20" i="6"/>
  <c r="V20" i="6"/>
  <c r="W20" i="6"/>
  <c r="X20" i="6"/>
  <c r="Y20" i="6"/>
  <c r="Q20" i="6"/>
  <c r="K20" i="6"/>
  <c r="L20" i="6"/>
  <c r="M20" i="6"/>
  <c r="J20" i="6"/>
  <c r="K20" i="10"/>
  <c r="L20" i="10"/>
  <c r="M20" i="10"/>
  <c r="R20" i="10"/>
  <c r="S20" i="10"/>
  <c r="T20" i="10"/>
  <c r="U20" i="10"/>
  <c r="V20" i="10"/>
  <c r="W20" i="10"/>
  <c r="X20" i="10"/>
  <c r="Y20" i="10"/>
  <c r="Q20" i="10"/>
  <c r="J20" i="10"/>
  <c r="R20" i="15"/>
  <c r="S20" i="15"/>
  <c r="T20" i="15"/>
  <c r="U20" i="15"/>
  <c r="V20" i="15"/>
  <c r="W20" i="15"/>
  <c r="X20" i="15"/>
  <c r="Y20" i="15"/>
  <c r="Q20" i="15"/>
  <c r="K20" i="15"/>
  <c r="L20" i="15"/>
  <c r="M20" i="15"/>
  <c r="J20" i="15"/>
  <c r="M79" i="11"/>
  <c r="N79" i="11"/>
  <c r="O79" i="11"/>
  <c r="P79" i="11"/>
  <c r="L79" i="11"/>
  <c r="M68" i="12"/>
  <c r="N68" i="12"/>
  <c r="O68" i="12"/>
  <c r="P68" i="12"/>
  <c r="L68" i="12"/>
  <c r="M69" i="12"/>
  <c r="N69" i="12"/>
  <c r="O69" i="12"/>
  <c r="P69" i="12"/>
  <c r="L69" i="12"/>
  <c r="M60" i="12"/>
  <c r="N60" i="12"/>
  <c r="O60" i="12"/>
  <c r="P60" i="12"/>
  <c r="L60" i="12"/>
  <c r="D69" i="12"/>
  <c r="E69" i="12"/>
  <c r="F69" i="12"/>
  <c r="G69" i="12"/>
  <c r="H69" i="12"/>
  <c r="I69" i="12"/>
  <c r="J69" i="12"/>
  <c r="D60" i="12"/>
  <c r="E60" i="12"/>
  <c r="F60" i="12"/>
  <c r="G60" i="12"/>
  <c r="H60" i="12"/>
  <c r="I60" i="12"/>
  <c r="J60" i="12"/>
  <c r="C69" i="12"/>
  <c r="C60" i="12"/>
  <c r="I45" i="12"/>
  <c r="J45" i="12"/>
  <c r="K45" i="12"/>
  <c r="L45" i="12"/>
  <c r="M45" i="12"/>
  <c r="N45" i="12"/>
  <c r="O45" i="12"/>
  <c r="P45" i="12"/>
  <c r="H45" i="12"/>
  <c r="D45" i="12"/>
  <c r="E45" i="12"/>
  <c r="F45" i="12"/>
  <c r="C45" i="12"/>
  <c r="M80" i="11"/>
  <c r="N80" i="11"/>
  <c r="O80" i="11"/>
  <c r="P80" i="11"/>
  <c r="L80" i="11"/>
  <c r="D80" i="11"/>
  <c r="E80" i="11"/>
  <c r="F80" i="11"/>
  <c r="G80" i="11"/>
  <c r="H80" i="11"/>
  <c r="I80" i="11"/>
  <c r="J80" i="11"/>
  <c r="C80" i="11"/>
  <c r="M71" i="11"/>
  <c r="N71" i="11"/>
  <c r="O71" i="11"/>
  <c r="P71" i="11"/>
  <c r="L71" i="11"/>
  <c r="D71" i="11"/>
  <c r="E71" i="11"/>
  <c r="F71" i="11"/>
  <c r="G71" i="11"/>
  <c r="H71" i="11"/>
  <c r="I71" i="11"/>
  <c r="J71" i="11"/>
  <c r="C71" i="11"/>
  <c r="I56" i="11"/>
  <c r="J56" i="11"/>
  <c r="K56" i="11"/>
  <c r="L56" i="11"/>
  <c r="M56" i="11"/>
  <c r="N56" i="11"/>
  <c r="O56" i="11"/>
  <c r="P56" i="11"/>
  <c r="H56" i="11"/>
  <c r="D56" i="11"/>
  <c r="E56" i="11"/>
  <c r="F56" i="11"/>
  <c r="C56" i="11"/>
  <c r="M79" i="6"/>
  <c r="N79" i="6"/>
  <c r="O79" i="6"/>
  <c r="P79" i="6"/>
  <c r="L79" i="6"/>
  <c r="D79" i="6"/>
  <c r="E79" i="6"/>
  <c r="F79" i="6"/>
  <c r="G79" i="6"/>
  <c r="H79" i="6"/>
  <c r="I79" i="6"/>
  <c r="J79" i="6"/>
  <c r="C79" i="6"/>
  <c r="M68" i="6"/>
  <c r="N68" i="6"/>
  <c r="O68" i="6"/>
  <c r="P68" i="6"/>
  <c r="L68" i="6"/>
  <c r="D68" i="6"/>
  <c r="E68" i="6"/>
  <c r="F68" i="6"/>
  <c r="G68" i="6"/>
  <c r="H68" i="6"/>
  <c r="I68" i="6"/>
  <c r="J68" i="6"/>
  <c r="C68" i="6"/>
  <c r="M71" i="10"/>
  <c r="N71" i="10"/>
  <c r="O71" i="10"/>
  <c r="P71" i="10"/>
  <c r="L71" i="10"/>
  <c r="D71" i="10"/>
  <c r="E71" i="10"/>
  <c r="F71" i="10"/>
  <c r="G71" i="10"/>
  <c r="H71" i="10"/>
  <c r="I71" i="10"/>
  <c r="J71" i="10"/>
  <c r="C71" i="10"/>
  <c r="M62" i="10"/>
  <c r="N62" i="10"/>
  <c r="O62" i="10"/>
  <c r="P62" i="10"/>
  <c r="L62" i="10"/>
  <c r="D62" i="10"/>
  <c r="E62" i="10"/>
  <c r="F62" i="10"/>
  <c r="G62" i="10"/>
  <c r="H62" i="10"/>
  <c r="I62" i="10"/>
  <c r="J62" i="10"/>
  <c r="C62" i="10"/>
  <c r="I47" i="10"/>
  <c r="J47" i="10"/>
  <c r="K47" i="10"/>
  <c r="L47" i="10"/>
  <c r="M47" i="10"/>
  <c r="N47" i="10"/>
  <c r="O47" i="10"/>
  <c r="P47" i="10"/>
  <c r="H47" i="10"/>
  <c r="D47" i="10"/>
  <c r="E47" i="10"/>
  <c r="F47" i="10"/>
  <c r="C47" i="10"/>
  <c r="M70" i="15"/>
  <c r="N70" i="15"/>
  <c r="O70" i="15"/>
  <c r="P70" i="15"/>
  <c r="L70" i="15"/>
  <c r="D70" i="15"/>
  <c r="E70" i="15"/>
  <c r="F70" i="15"/>
  <c r="G70" i="15"/>
  <c r="H70" i="15"/>
  <c r="I70" i="15"/>
  <c r="J70" i="15"/>
  <c r="C70" i="15"/>
  <c r="M61" i="15"/>
  <c r="N61" i="15"/>
  <c r="O61" i="15"/>
  <c r="P61" i="15"/>
  <c r="L61" i="15"/>
  <c r="D61" i="15"/>
  <c r="E61" i="15"/>
  <c r="F61" i="15"/>
  <c r="G61" i="15"/>
  <c r="H61" i="15"/>
  <c r="I61" i="15"/>
  <c r="J61" i="15"/>
  <c r="C61" i="15"/>
  <c r="I51" i="15"/>
  <c r="J51" i="15"/>
  <c r="K51" i="15"/>
  <c r="L51" i="15"/>
  <c r="M51" i="15"/>
  <c r="N51" i="15"/>
  <c r="O51" i="15"/>
  <c r="P51" i="15"/>
  <c r="H51" i="15"/>
  <c r="D51" i="15"/>
  <c r="E51" i="15"/>
  <c r="F51" i="15"/>
  <c r="C51" i="15"/>
  <c r="M90" i="16"/>
  <c r="N90" i="16"/>
  <c r="O90" i="16"/>
  <c r="P90" i="16"/>
  <c r="L90" i="16"/>
  <c r="D90" i="16"/>
  <c r="E90" i="16"/>
  <c r="F90" i="16"/>
  <c r="G90" i="16"/>
  <c r="H90" i="16"/>
  <c r="I90" i="16"/>
  <c r="J90" i="16"/>
  <c r="C90" i="16"/>
  <c r="M80" i="16"/>
  <c r="N80" i="16"/>
  <c r="O80" i="16"/>
  <c r="P80" i="16"/>
  <c r="L80" i="16"/>
  <c r="D80" i="16"/>
  <c r="E80" i="16"/>
  <c r="F80" i="16"/>
  <c r="G80" i="16"/>
  <c r="H80" i="16"/>
  <c r="I80" i="16"/>
  <c r="J80" i="16"/>
  <c r="C80" i="16"/>
  <c r="R20" i="16"/>
  <c r="S20" i="16"/>
  <c r="T20" i="16"/>
  <c r="U20" i="16"/>
  <c r="V20" i="16"/>
  <c r="W20" i="16"/>
  <c r="X20" i="16"/>
  <c r="Y20" i="16"/>
  <c r="Q20" i="16"/>
  <c r="K20" i="16"/>
  <c r="L20" i="16"/>
  <c r="M20" i="16"/>
  <c r="J20" i="16"/>
  <c r="I66" i="16"/>
  <c r="J66" i="16"/>
  <c r="K66" i="16"/>
  <c r="L66" i="16"/>
  <c r="M66" i="16"/>
  <c r="N66" i="16"/>
  <c r="O66" i="16"/>
  <c r="P66" i="16"/>
  <c r="H66" i="16"/>
  <c r="D66" i="16"/>
  <c r="E66" i="16"/>
  <c r="F66" i="16"/>
  <c r="C66" i="16"/>
  <c r="Q81" i="1"/>
  <c r="R81" i="1"/>
  <c r="P81" i="1"/>
  <c r="M81" i="1"/>
  <c r="N81" i="1"/>
  <c r="L81" i="1"/>
  <c r="Q71" i="1"/>
  <c r="R71" i="1"/>
  <c r="P71" i="1"/>
  <c r="O60" i="1"/>
  <c r="M21" i="12"/>
  <c r="M22" i="12" s="1"/>
  <c r="K22" i="12"/>
  <c r="L22" i="12"/>
  <c r="J22" i="12"/>
  <c r="M21" i="11"/>
  <c r="M21" i="6"/>
  <c r="M21" i="10"/>
  <c r="M21" i="15"/>
  <c r="M21" i="16"/>
  <c r="Q4" i="12"/>
  <c r="N54" i="6"/>
  <c r="M68" i="15"/>
  <c r="N68" i="15"/>
  <c r="O68" i="15"/>
  <c r="P68" i="15"/>
  <c r="P89" i="16" l="1"/>
  <c r="M89" i="16"/>
  <c r="N89" i="16"/>
  <c r="O89" i="16"/>
  <c r="L89" i="16"/>
  <c r="M87" i="16"/>
  <c r="N87" i="16"/>
  <c r="O87" i="16"/>
  <c r="P87" i="16"/>
  <c r="M88" i="16"/>
  <c r="N88" i="16"/>
  <c r="O88" i="16"/>
  <c r="P88" i="16"/>
  <c r="R78" i="1"/>
  <c r="R79" i="1"/>
  <c r="Q79" i="1"/>
  <c r="Q78" i="1"/>
  <c r="M78" i="1"/>
  <c r="N78" i="1"/>
  <c r="P78" i="1"/>
  <c r="M79" i="1"/>
  <c r="N79" i="1"/>
  <c r="P79" i="1"/>
  <c r="L79" i="1"/>
  <c r="L78" i="1"/>
  <c r="Q68" i="1"/>
  <c r="R68" i="1"/>
  <c r="Q69" i="1"/>
  <c r="R69" i="1"/>
  <c r="Q70" i="1"/>
  <c r="R70" i="1"/>
  <c r="M70" i="1"/>
  <c r="N70" i="1"/>
  <c r="P70" i="1"/>
  <c r="L70" i="1"/>
  <c r="M68" i="1"/>
  <c r="N68" i="1"/>
  <c r="P68" i="1"/>
  <c r="M69" i="1"/>
  <c r="N69" i="1"/>
  <c r="P69" i="1"/>
  <c r="L69" i="1"/>
  <c r="L68" i="1"/>
  <c r="K22" i="1" l="1"/>
  <c r="L22" i="1"/>
  <c r="M22" i="1"/>
  <c r="J22" i="1"/>
  <c r="Y22" i="1" s="1"/>
  <c r="K19" i="1"/>
  <c r="L19" i="1"/>
  <c r="M19" i="1"/>
  <c r="Z19" i="1" s="1"/>
  <c r="J19" i="1"/>
  <c r="F48" i="1"/>
  <c r="E48" i="1"/>
  <c r="D48" i="1"/>
  <c r="C48" i="1"/>
  <c r="B48" i="1"/>
  <c r="C32" i="1"/>
  <c r="C34" i="1" s="1"/>
  <c r="D32" i="1"/>
  <c r="D34" i="1" s="1"/>
  <c r="E32" i="1"/>
  <c r="E34" i="1" s="1"/>
  <c r="F32" i="1"/>
  <c r="F34" i="1" s="1"/>
  <c r="B32" i="1"/>
  <c r="C22" i="1"/>
  <c r="J18" i="1" s="1"/>
  <c r="D22" i="1"/>
  <c r="K18" i="1" s="1"/>
  <c r="E22" i="1"/>
  <c r="L18" i="1" s="1"/>
  <c r="F22" i="1"/>
  <c r="M18" i="1" s="1"/>
  <c r="B22" i="1"/>
  <c r="Z22" i="1" l="1"/>
  <c r="Y19" i="1"/>
  <c r="L21" i="1"/>
  <c r="T21" i="1" s="1"/>
  <c r="AA18" i="1"/>
  <c r="S18" i="1"/>
  <c r="Q18" i="1"/>
  <c r="T18" i="1"/>
  <c r="U18" i="1"/>
  <c r="V18" i="1"/>
  <c r="W18" i="1"/>
  <c r="Y18" i="1"/>
  <c r="Z18" i="1"/>
  <c r="R18" i="1"/>
  <c r="S21" i="1"/>
  <c r="M21" i="1"/>
  <c r="M23" i="1" s="1"/>
  <c r="W19" i="1"/>
  <c r="C24" i="1"/>
  <c r="V19" i="1"/>
  <c r="W22" i="1"/>
  <c r="F24" i="1"/>
  <c r="U19" i="1"/>
  <c r="V22" i="1"/>
  <c r="E24" i="1"/>
  <c r="T19" i="1"/>
  <c r="U22" i="1"/>
  <c r="AA22" i="1"/>
  <c r="D24" i="1"/>
  <c r="S19" i="1"/>
  <c r="T22" i="1"/>
  <c r="J21" i="1"/>
  <c r="J23" i="1" s="1"/>
  <c r="Q19" i="1"/>
  <c r="R19" i="1"/>
  <c r="S22" i="1"/>
  <c r="AA19" i="1"/>
  <c r="K21" i="1"/>
  <c r="K23" i="1" s="1"/>
  <c r="Q22" i="1"/>
  <c r="R22" i="1"/>
  <c r="W21" i="1" l="1"/>
  <c r="V21" i="1"/>
  <c r="L23" i="1"/>
  <c r="AA21" i="1"/>
  <c r="AA25" i="1" s="1"/>
  <c r="Z21" i="1"/>
  <c r="U21" i="1"/>
  <c r="Y21" i="1"/>
  <c r="R21" i="1"/>
  <c r="Q21" i="1"/>
  <c r="AA26" i="1"/>
  <c r="T5" i="1" l="1"/>
  <c r="T10" i="1" s="1"/>
  <c r="T11" i="1" s="1"/>
  <c r="U5" i="1"/>
  <c r="U10" i="1" s="1"/>
  <c r="U11" i="1" s="1"/>
  <c r="S5" i="1"/>
  <c r="Q4" i="1"/>
  <c r="C44" i="12"/>
  <c r="Q4" i="16"/>
  <c r="B9" i="16"/>
  <c r="C9" i="16"/>
  <c r="D9" i="16"/>
  <c r="E9" i="16"/>
  <c r="F9" i="16"/>
  <c r="G9" i="16"/>
  <c r="H9" i="16"/>
  <c r="Q9" i="16" s="1"/>
  <c r="I9" i="16"/>
  <c r="J9" i="16"/>
  <c r="K9" i="16"/>
  <c r="L9" i="16"/>
  <c r="M9" i="16"/>
  <c r="N9" i="16"/>
  <c r="O9" i="16"/>
  <c r="P9" i="16"/>
  <c r="P10" i="16" s="1"/>
  <c r="B10" i="16"/>
  <c r="C10" i="16"/>
  <c r="D10" i="16"/>
  <c r="E10" i="16"/>
  <c r="F10" i="16"/>
  <c r="G10" i="16"/>
  <c r="I10" i="16"/>
  <c r="J10" i="16"/>
  <c r="K10" i="16"/>
  <c r="L10" i="16"/>
  <c r="M10" i="16"/>
  <c r="N10" i="16"/>
  <c r="O10" i="16"/>
  <c r="B12" i="16"/>
  <c r="C12" i="16"/>
  <c r="D12" i="16"/>
  <c r="E12" i="16" s="1"/>
  <c r="B13" i="16"/>
  <c r="C13" i="16"/>
  <c r="D13" i="16"/>
  <c r="E13" i="16" s="1"/>
  <c r="H16" i="16"/>
  <c r="O16" i="16"/>
  <c r="M17" i="16"/>
  <c r="J18" i="16"/>
  <c r="J19" i="16" s="1"/>
  <c r="J22" i="16" s="1"/>
  <c r="K18" i="16"/>
  <c r="L18" i="16"/>
  <c r="M18" i="16"/>
  <c r="S18" i="16" s="1"/>
  <c r="X18" i="16"/>
  <c r="Y18" i="16"/>
  <c r="Q22" i="16"/>
  <c r="R22" i="16" s="1"/>
  <c r="S22" i="16" s="1"/>
  <c r="B35" i="16"/>
  <c r="I17" i="16" s="1"/>
  <c r="C35" i="16"/>
  <c r="J17" i="16" s="1"/>
  <c r="D35" i="16"/>
  <c r="D37" i="16" s="1"/>
  <c r="E35" i="16"/>
  <c r="F35" i="16"/>
  <c r="C37" i="16"/>
  <c r="E37" i="16"/>
  <c r="F37" i="16"/>
  <c r="A43" i="16"/>
  <c r="B62" i="16"/>
  <c r="C62" i="16"/>
  <c r="D62" i="16"/>
  <c r="E62" i="16"/>
  <c r="F62" i="16"/>
  <c r="F64" i="16" s="1"/>
  <c r="C64" i="16"/>
  <c r="D64" i="16"/>
  <c r="C65" i="16"/>
  <c r="D65" i="16"/>
  <c r="E65" i="16"/>
  <c r="F65" i="16"/>
  <c r="N65" i="16" s="1"/>
  <c r="L77" i="16"/>
  <c r="M77" i="16"/>
  <c r="N77" i="16"/>
  <c r="O77" i="16"/>
  <c r="P77" i="16"/>
  <c r="L78" i="16"/>
  <c r="M78" i="16"/>
  <c r="N78" i="16"/>
  <c r="O78" i="16"/>
  <c r="P78" i="16"/>
  <c r="D79" i="16"/>
  <c r="E79" i="16"/>
  <c r="E89" i="16" s="1"/>
  <c r="F79" i="16"/>
  <c r="G79" i="16"/>
  <c r="H79" i="16"/>
  <c r="I79" i="16"/>
  <c r="I89" i="16" s="1"/>
  <c r="J79" i="16"/>
  <c r="L79" i="16"/>
  <c r="M79" i="16"/>
  <c r="N79" i="16"/>
  <c r="O79" i="16"/>
  <c r="P79" i="16"/>
  <c r="B81" i="16"/>
  <c r="C81" i="16"/>
  <c r="C82" i="16" s="1"/>
  <c r="C83" i="16" s="1"/>
  <c r="A87" i="16"/>
  <c r="L87" i="16"/>
  <c r="L88" i="16"/>
  <c r="C89" i="16"/>
  <c r="D89" i="16"/>
  <c r="F89" i="16"/>
  <c r="G89" i="16"/>
  <c r="H89" i="16"/>
  <c r="B91" i="16"/>
  <c r="C91" i="16"/>
  <c r="Q4" i="15"/>
  <c r="B9" i="15"/>
  <c r="C9" i="15"/>
  <c r="D9" i="15"/>
  <c r="D10" i="15" s="1"/>
  <c r="E9" i="15"/>
  <c r="F9" i="15"/>
  <c r="F10" i="15" s="1"/>
  <c r="G9" i="15"/>
  <c r="H9" i="15"/>
  <c r="I9" i="15"/>
  <c r="J9" i="15"/>
  <c r="K9" i="15"/>
  <c r="K10" i="15" s="1"/>
  <c r="L9" i="15"/>
  <c r="L10" i="15" s="1"/>
  <c r="M9" i="15"/>
  <c r="N9" i="15"/>
  <c r="N10" i="15" s="1"/>
  <c r="O9" i="15"/>
  <c r="P9" i="15"/>
  <c r="P10" i="15" s="1"/>
  <c r="C10" i="15"/>
  <c r="E10" i="15"/>
  <c r="G10" i="15"/>
  <c r="H10" i="15"/>
  <c r="I10" i="15"/>
  <c r="M10" i="15"/>
  <c r="O10" i="15"/>
  <c r="B12" i="15"/>
  <c r="C12" i="15"/>
  <c r="H16" i="15"/>
  <c r="J16" i="15"/>
  <c r="K16" i="15"/>
  <c r="L16" i="15"/>
  <c r="M16" i="15"/>
  <c r="O16" i="15"/>
  <c r="J18" i="15"/>
  <c r="K18" i="15"/>
  <c r="L18" i="15"/>
  <c r="M18" i="15"/>
  <c r="Q18" i="15"/>
  <c r="X18" i="15"/>
  <c r="Y18" i="15"/>
  <c r="Q22" i="15"/>
  <c r="R22" i="15" s="1"/>
  <c r="B27" i="15"/>
  <c r="I17" i="15" s="1"/>
  <c r="C27" i="15"/>
  <c r="C29" i="15" s="1"/>
  <c r="D27" i="15"/>
  <c r="K17" i="15" s="1"/>
  <c r="K19" i="15" s="1"/>
  <c r="E27" i="15"/>
  <c r="E29" i="15" s="1"/>
  <c r="F27" i="15"/>
  <c r="M17" i="15" s="1"/>
  <c r="A34" i="15"/>
  <c r="B45" i="15"/>
  <c r="C45" i="15"/>
  <c r="C49" i="15" s="1"/>
  <c r="D45" i="15"/>
  <c r="E45" i="15"/>
  <c r="F45" i="15"/>
  <c r="B49" i="15"/>
  <c r="E49" i="15"/>
  <c r="I49" i="15" s="1"/>
  <c r="F49" i="15"/>
  <c r="C50" i="15"/>
  <c r="D50" i="15"/>
  <c r="E50" i="15"/>
  <c r="F50" i="15"/>
  <c r="H50" i="15"/>
  <c r="I50" i="15"/>
  <c r="J50" i="15"/>
  <c r="K50" i="15"/>
  <c r="L50" i="15"/>
  <c r="M50" i="15"/>
  <c r="N50" i="15"/>
  <c r="O50" i="15"/>
  <c r="P50" i="15"/>
  <c r="L59" i="15"/>
  <c r="M59" i="15"/>
  <c r="N59" i="15"/>
  <c r="O59" i="15"/>
  <c r="P59" i="15"/>
  <c r="D60" i="15"/>
  <c r="D69" i="15" s="1"/>
  <c r="E60" i="15"/>
  <c r="F60" i="15"/>
  <c r="G60" i="15"/>
  <c r="H60" i="15"/>
  <c r="I60" i="15"/>
  <c r="J60" i="15"/>
  <c r="J69" i="15" s="1"/>
  <c r="L60" i="15"/>
  <c r="M60" i="15"/>
  <c r="N60" i="15"/>
  <c r="O60" i="15"/>
  <c r="P60" i="15"/>
  <c r="B62" i="15"/>
  <c r="A68" i="15"/>
  <c r="L68" i="15"/>
  <c r="C69" i="15"/>
  <c r="E69" i="15"/>
  <c r="F69" i="15"/>
  <c r="G69" i="15"/>
  <c r="I69" i="15"/>
  <c r="B71" i="15"/>
  <c r="O69" i="15" l="1"/>
  <c r="M69" i="15"/>
  <c r="N69" i="15"/>
  <c r="P69" i="15"/>
  <c r="L69" i="15"/>
  <c r="P49" i="15"/>
  <c r="O49" i="15"/>
  <c r="N49" i="15"/>
  <c r="K49" i="15"/>
  <c r="H49" i="15"/>
  <c r="D12" i="15"/>
  <c r="F29" i="15"/>
  <c r="O65" i="16"/>
  <c r="M65" i="16"/>
  <c r="I65" i="16"/>
  <c r="V18" i="16"/>
  <c r="M19" i="16"/>
  <c r="U18" i="16"/>
  <c r="T18" i="16"/>
  <c r="C67" i="16"/>
  <c r="C68" i="16" s="1"/>
  <c r="C69" i="16" s="1"/>
  <c r="R18" i="16"/>
  <c r="C92" i="16"/>
  <c r="C93" i="16" s="1"/>
  <c r="S10" i="1"/>
  <c r="D81" i="16"/>
  <c r="D82" i="16" s="1"/>
  <c r="D83" i="16" s="1"/>
  <c r="P17" i="16"/>
  <c r="P19" i="16" s="1"/>
  <c r="I19" i="16"/>
  <c r="D67" i="16"/>
  <c r="D68" i="16" s="1"/>
  <c r="D69" i="16" s="1"/>
  <c r="F12" i="16"/>
  <c r="T22" i="16"/>
  <c r="F13" i="16"/>
  <c r="D91" i="16"/>
  <c r="D92" i="16" s="1"/>
  <c r="D93" i="16" s="1"/>
  <c r="L65" i="16"/>
  <c r="Q18" i="16"/>
  <c r="L17" i="16"/>
  <c r="H10" i="16"/>
  <c r="K65" i="16"/>
  <c r="K17" i="16"/>
  <c r="K19" i="16" s="1"/>
  <c r="K22" i="16" s="1"/>
  <c r="J89" i="16"/>
  <c r="J65" i="16"/>
  <c r="W18" i="16"/>
  <c r="E64" i="16"/>
  <c r="P65" i="16"/>
  <c r="H65" i="16"/>
  <c r="D29" i="15"/>
  <c r="J10" i="15"/>
  <c r="L17" i="15"/>
  <c r="D49" i="15"/>
  <c r="R18" i="15"/>
  <c r="S18" i="15"/>
  <c r="T18" i="15"/>
  <c r="U18" i="15"/>
  <c r="V18" i="15"/>
  <c r="M19" i="15"/>
  <c r="W18" i="15"/>
  <c r="I19" i="15"/>
  <c r="P17" i="15"/>
  <c r="P19" i="15" s="1"/>
  <c r="L19" i="15"/>
  <c r="Q9" i="15"/>
  <c r="H69" i="15"/>
  <c r="S22" i="15"/>
  <c r="B10" i="15"/>
  <c r="C13" i="15" s="1"/>
  <c r="D13" i="15" s="1"/>
  <c r="J17" i="15"/>
  <c r="J19" i="15" s="1"/>
  <c r="J22" i="15" s="1"/>
  <c r="M49" i="15"/>
  <c r="L49" i="15"/>
  <c r="J49" i="15"/>
  <c r="C52" i="15" l="1"/>
  <c r="C53" i="15" s="1"/>
  <c r="C54" i="15" s="1"/>
  <c r="E12" i="15"/>
  <c r="S11" i="1"/>
  <c r="X17" i="16"/>
  <c r="X19" i="16" s="1"/>
  <c r="Q17" i="16"/>
  <c r="Q19" i="16" s="1"/>
  <c r="Y17" i="16"/>
  <c r="Y19" i="16" s="1"/>
  <c r="R17" i="16"/>
  <c r="R19" i="16" s="1"/>
  <c r="L19" i="16"/>
  <c r="S17" i="16"/>
  <c r="S19" i="16" s="1"/>
  <c r="T17" i="16"/>
  <c r="T19" i="16" s="1"/>
  <c r="W17" i="16"/>
  <c r="U17" i="16"/>
  <c r="U19" i="16" s="1"/>
  <c r="V17" i="16"/>
  <c r="V19" i="16" s="1"/>
  <c r="E67" i="16"/>
  <c r="E68" i="16" s="1"/>
  <c r="E69" i="16" s="1"/>
  <c r="G12" i="16"/>
  <c r="K64" i="16"/>
  <c r="L64" i="16"/>
  <c r="M64" i="16"/>
  <c r="N64" i="16"/>
  <c r="O64" i="16"/>
  <c r="H64" i="16"/>
  <c r="P64" i="16"/>
  <c r="I64" i="16"/>
  <c r="J64" i="16"/>
  <c r="U22" i="16"/>
  <c r="W19" i="16"/>
  <c r="Q10" i="16"/>
  <c r="E81" i="16"/>
  <c r="E82" i="16" s="1"/>
  <c r="E83" i="16" s="1"/>
  <c r="E91" i="16"/>
  <c r="E92" i="16" s="1"/>
  <c r="E93" i="16" s="1"/>
  <c r="G13" i="16"/>
  <c r="H13" i="16" s="1"/>
  <c r="E13" i="15"/>
  <c r="C71" i="15"/>
  <c r="C72" i="15" s="1"/>
  <c r="C73" i="15" s="1"/>
  <c r="C62" i="15"/>
  <c r="C63" i="15" s="1"/>
  <c r="C64" i="15" s="1"/>
  <c r="K22" i="15"/>
  <c r="D52" i="15"/>
  <c r="D53" i="15" s="1"/>
  <c r="D54" i="15" s="1"/>
  <c r="T22" i="15"/>
  <c r="Q10" i="15"/>
  <c r="B13" i="15"/>
  <c r="W19" i="15"/>
  <c r="F12" i="15"/>
  <c r="W17" i="15"/>
  <c r="X17" i="15"/>
  <c r="X19" i="15" s="1"/>
  <c r="Q17" i="15"/>
  <c r="Q19" i="15" s="1"/>
  <c r="Y17" i="15"/>
  <c r="Y19" i="15" s="1"/>
  <c r="R17" i="15"/>
  <c r="R19" i="15" s="1"/>
  <c r="S17" i="15"/>
  <c r="S19" i="15" s="1"/>
  <c r="T17" i="15"/>
  <c r="T19" i="15" s="1"/>
  <c r="U17" i="15"/>
  <c r="U19" i="15" s="1"/>
  <c r="V17" i="15"/>
  <c r="V19" i="15" s="1"/>
  <c r="I13" i="16" l="1"/>
  <c r="G81" i="16"/>
  <c r="G82" i="16" s="1"/>
  <c r="G83" i="16" s="1"/>
  <c r="G91" i="16"/>
  <c r="G92" i="16" s="1"/>
  <c r="G93" i="16" s="1"/>
  <c r="V22" i="16"/>
  <c r="F81" i="16"/>
  <c r="F82" i="16" s="1"/>
  <c r="F83" i="16" s="1"/>
  <c r="F91" i="16"/>
  <c r="F92" i="16" s="1"/>
  <c r="F93" i="16" s="1"/>
  <c r="H12" i="16"/>
  <c r="M22" i="16"/>
  <c r="F67" i="16"/>
  <c r="F68" i="16" s="1"/>
  <c r="F69" i="16" s="1"/>
  <c r="L22" i="16"/>
  <c r="L22" i="15"/>
  <c r="G12" i="15"/>
  <c r="E52" i="15"/>
  <c r="E53" i="15" s="1"/>
  <c r="E54" i="15" s="1"/>
  <c r="U22" i="15"/>
  <c r="D62" i="15"/>
  <c r="D63" i="15" s="1"/>
  <c r="D64" i="15" s="1"/>
  <c r="D71" i="15"/>
  <c r="D72" i="15" s="1"/>
  <c r="D73" i="15" s="1"/>
  <c r="F13" i="15"/>
  <c r="W22" i="16" l="1"/>
  <c r="I12" i="16"/>
  <c r="Q23" i="16"/>
  <c r="H67" i="16"/>
  <c r="H68" i="16" s="1"/>
  <c r="H69" i="16" s="1"/>
  <c r="J13" i="16"/>
  <c r="H81" i="16"/>
  <c r="H82" i="16" s="1"/>
  <c r="H83" i="16" s="1"/>
  <c r="H91" i="16"/>
  <c r="H92" i="16" s="1"/>
  <c r="H93" i="16" s="1"/>
  <c r="V22" i="15"/>
  <c r="F52" i="15"/>
  <c r="F53" i="15" s="1"/>
  <c r="F54" i="15" s="1"/>
  <c r="M22" i="15"/>
  <c r="H12" i="15"/>
  <c r="G13" i="15"/>
  <c r="E62" i="15"/>
  <c r="E63" i="15" s="1"/>
  <c r="E64" i="15" s="1"/>
  <c r="E71" i="15"/>
  <c r="E72" i="15" s="1"/>
  <c r="E73" i="15" s="1"/>
  <c r="K13" i="16" l="1"/>
  <c r="I81" i="16"/>
  <c r="I82" i="16" s="1"/>
  <c r="I83" i="16" s="1"/>
  <c r="I91" i="16"/>
  <c r="I92" i="16" s="1"/>
  <c r="I93" i="16" s="1"/>
  <c r="I67" i="16"/>
  <c r="I68" i="16" s="1"/>
  <c r="I69" i="16" s="1"/>
  <c r="J12" i="16"/>
  <c r="R23" i="16"/>
  <c r="X22" i="16"/>
  <c r="H52" i="15"/>
  <c r="H53" i="15" s="1"/>
  <c r="H54" i="15" s="1"/>
  <c r="Q23" i="15"/>
  <c r="Q24" i="15" s="1"/>
  <c r="I12" i="15"/>
  <c r="F71" i="15"/>
  <c r="F72" i="15" s="1"/>
  <c r="F73" i="15" s="1"/>
  <c r="H13" i="15"/>
  <c r="F62" i="15"/>
  <c r="F63" i="15" s="1"/>
  <c r="F64" i="15" s="1"/>
  <c r="W22" i="15"/>
  <c r="Y22" i="16" l="1"/>
  <c r="J67" i="16"/>
  <c r="J68" i="16" s="1"/>
  <c r="J69" i="16" s="1"/>
  <c r="K12" i="16"/>
  <c r="S23" i="16"/>
  <c r="L13" i="16"/>
  <c r="J81" i="16"/>
  <c r="J82" i="16" s="1"/>
  <c r="J83" i="16" s="1"/>
  <c r="J91" i="16"/>
  <c r="J92" i="16" s="1"/>
  <c r="J93" i="16" s="1"/>
  <c r="G71" i="15"/>
  <c r="G72" i="15" s="1"/>
  <c r="G73" i="15" s="1"/>
  <c r="I13" i="15"/>
  <c r="G62" i="15"/>
  <c r="G63" i="15" s="1"/>
  <c r="G64" i="15" s="1"/>
  <c r="R23" i="15"/>
  <c r="R24" i="15" s="1"/>
  <c r="I52" i="15"/>
  <c r="I53" i="15" s="1"/>
  <c r="I54" i="15" s="1"/>
  <c r="J12" i="15"/>
  <c r="X22" i="15"/>
  <c r="M13" i="16" l="1"/>
  <c r="L81" i="16"/>
  <c r="L82" i="16" s="1"/>
  <c r="L83" i="16" s="1"/>
  <c r="L91" i="16"/>
  <c r="L92" i="16" s="1"/>
  <c r="L93" i="16" s="1"/>
  <c r="K67" i="16"/>
  <c r="K68" i="16" s="1"/>
  <c r="K69" i="16" s="1"/>
  <c r="L12" i="16"/>
  <c r="T23" i="16"/>
  <c r="Y22" i="15"/>
  <c r="J52" i="15"/>
  <c r="J53" i="15" s="1"/>
  <c r="J54" i="15" s="1"/>
  <c r="S23" i="15"/>
  <c r="S24" i="15" s="1"/>
  <c r="K12" i="15"/>
  <c r="H71" i="15"/>
  <c r="H72" i="15" s="1"/>
  <c r="H73" i="15" s="1"/>
  <c r="H62" i="15"/>
  <c r="H63" i="15" s="1"/>
  <c r="H64" i="15" s="1"/>
  <c r="J13" i="15"/>
  <c r="L67" i="16" l="1"/>
  <c r="L68" i="16" s="1"/>
  <c r="L69" i="16" s="1"/>
  <c r="M12" i="16"/>
  <c r="U23" i="16"/>
  <c r="N13" i="16"/>
  <c r="M81" i="16"/>
  <c r="M82" i="16" s="1"/>
  <c r="M83" i="16" s="1"/>
  <c r="M91" i="16"/>
  <c r="M92" i="16" s="1"/>
  <c r="M93" i="16" s="1"/>
  <c r="L12" i="15"/>
  <c r="K52" i="15"/>
  <c r="K53" i="15" s="1"/>
  <c r="K54" i="15" s="1"/>
  <c r="T23" i="15"/>
  <c r="T24" i="15" s="1"/>
  <c r="I62" i="15"/>
  <c r="I63" i="15" s="1"/>
  <c r="I64" i="15" s="1"/>
  <c r="I71" i="15"/>
  <c r="I72" i="15" s="1"/>
  <c r="I73" i="15" s="1"/>
  <c r="K13" i="15"/>
  <c r="N81" i="16" l="1"/>
  <c r="N82" i="16" s="1"/>
  <c r="N83" i="16" s="1"/>
  <c r="O13" i="16"/>
  <c r="N91" i="16"/>
  <c r="N92" i="16" s="1"/>
  <c r="N93" i="16" s="1"/>
  <c r="M67" i="16"/>
  <c r="M68" i="16" s="1"/>
  <c r="M69" i="16" s="1"/>
  <c r="N12" i="16"/>
  <c r="V23" i="16"/>
  <c r="L13" i="15"/>
  <c r="J62" i="15"/>
  <c r="J63" i="15" s="1"/>
  <c r="J64" i="15" s="1"/>
  <c r="J71" i="15"/>
  <c r="J72" i="15" s="1"/>
  <c r="J73" i="15" s="1"/>
  <c r="M12" i="15"/>
  <c r="L52" i="15"/>
  <c r="L53" i="15" s="1"/>
  <c r="L54" i="15" s="1"/>
  <c r="U23" i="15"/>
  <c r="U24" i="15" s="1"/>
  <c r="W23" i="16" l="1"/>
  <c r="N67" i="16"/>
  <c r="N68" i="16" s="1"/>
  <c r="N69" i="16" s="1"/>
  <c r="O12" i="16"/>
  <c r="O81" i="16"/>
  <c r="O82" i="16" s="1"/>
  <c r="O83" i="16" s="1"/>
  <c r="O91" i="16"/>
  <c r="O92" i="16" s="1"/>
  <c r="O93" i="16" s="1"/>
  <c r="P13" i="16"/>
  <c r="V23" i="15"/>
  <c r="V24" i="15" s="1"/>
  <c r="N12" i="15"/>
  <c r="M52" i="15"/>
  <c r="M53" i="15" s="1"/>
  <c r="M54" i="15" s="1"/>
  <c r="M13" i="15"/>
  <c r="L62" i="15"/>
  <c r="L63" i="15" s="1"/>
  <c r="L64" i="15" s="1"/>
  <c r="L71" i="15"/>
  <c r="L72" i="15" s="1"/>
  <c r="L73" i="15" s="1"/>
  <c r="Q13" i="16" l="1"/>
  <c r="P81" i="16"/>
  <c r="P82" i="16" s="1"/>
  <c r="P83" i="16" s="1"/>
  <c r="P91" i="16"/>
  <c r="P92" i="16" s="1"/>
  <c r="P93" i="16" s="1"/>
  <c r="X23" i="16"/>
  <c r="P12" i="16"/>
  <c r="O67" i="16"/>
  <c r="O68" i="16" s="1"/>
  <c r="O69" i="16" s="1"/>
  <c r="N13" i="15"/>
  <c r="M62" i="15"/>
  <c r="M63" i="15" s="1"/>
  <c r="M64" i="15" s="1"/>
  <c r="M71" i="15"/>
  <c r="M72" i="15" s="1"/>
  <c r="M73" i="15" s="1"/>
  <c r="W23" i="15"/>
  <c r="W24" i="15" s="1"/>
  <c r="O12" i="15"/>
  <c r="N52" i="15"/>
  <c r="N53" i="15" s="1"/>
  <c r="N54" i="15" s="1"/>
  <c r="Q12" i="16" l="1"/>
  <c r="Y23" i="16"/>
  <c r="P67" i="16"/>
  <c r="P68" i="16" s="1"/>
  <c r="P69" i="16" s="1"/>
  <c r="O52" i="15"/>
  <c r="O53" i="15" s="1"/>
  <c r="O54" i="15" s="1"/>
  <c r="X23" i="15"/>
  <c r="X24" i="15" s="1"/>
  <c r="P12" i="15"/>
  <c r="O13" i="15"/>
  <c r="N62" i="15"/>
  <c r="N63" i="15" s="1"/>
  <c r="N64" i="15" s="1"/>
  <c r="N71" i="15"/>
  <c r="N72" i="15" s="1"/>
  <c r="N73" i="15" s="1"/>
  <c r="O71" i="15" l="1"/>
  <c r="O72" i="15" s="1"/>
  <c r="O73" i="15" s="1"/>
  <c r="O62" i="15"/>
  <c r="O63" i="15" s="1"/>
  <c r="O64" i="15" s="1"/>
  <c r="P13" i="15"/>
  <c r="P52" i="15"/>
  <c r="P53" i="15" s="1"/>
  <c r="P54" i="15" s="1"/>
  <c r="Y23" i="15"/>
  <c r="Y24" i="15" s="1"/>
  <c r="Q12" i="15"/>
  <c r="P71" i="15" l="1"/>
  <c r="P72" i="15" s="1"/>
  <c r="P73" i="15" s="1"/>
  <c r="Q13" i="15"/>
  <c r="P62" i="15"/>
  <c r="P63" i="15" s="1"/>
  <c r="P64" i="15" s="1"/>
  <c r="H19" i="1" l="1"/>
  <c r="H22" i="1" s="1"/>
  <c r="H26" i="1" s="1"/>
  <c r="B45" i="14"/>
  <c r="B46" i="14"/>
  <c r="B47" i="14"/>
  <c r="B48" i="14"/>
  <c r="B44" i="14"/>
  <c r="B39" i="14"/>
  <c r="B40" i="14"/>
  <c r="B41" i="14"/>
  <c r="B42" i="14"/>
  <c r="B38" i="14"/>
  <c r="B33" i="14"/>
  <c r="B34" i="14"/>
  <c r="B35" i="14"/>
  <c r="B36" i="14"/>
  <c r="B32" i="14"/>
  <c r="B27" i="14"/>
  <c r="B28" i="14"/>
  <c r="B29" i="14"/>
  <c r="B30" i="14"/>
  <c r="B26" i="14"/>
  <c r="B21" i="14"/>
  <c r="B22" i="14"/>
  <c r="B23" i="14"/>
  <c r="B24" i="14"/>
  <c r="B20" i="14"/>
  <c r="B6" i="14"/>
  <c r="B2" i="14"/>
  <c r="B3" i="14"/>
  <c r="B4" i="14"/>
  <c r="B5" i="14"/>
  <c r="O19" i="1" l="1"/>
  <c r="O22" i="1" s="1"/>
  <c r="O26" i="1" s="1"/>
  <c r="Q22" i="12" l="1"/>
  <c r="Q22" i="11"/>
  <c r="R22" i="11" s="1"/>
  <c r="S22" i="11" s="1"/>
  <c r="T22" i="11" s="1"/>
  <c r="U22" i="11" s="1"/>
  <c r="V22" i="11" s="1"/>
  <c r="W22" i="11" s="1"/>
  <c r="X22" i="11" s="1"/>
  <c r="Y22" i="11" s="1"/>
  <c r="Q22" i="6"/>
  <c r="Q22" i="10"/>
  <c r="R22" i="10" s="1"/>
  <c r="S22" i="10" s="1"/>
  <c r="T22" i="10" s="1"/>
  <c r="U22" i="10" s="1"/>
  <c r="V22" i="10" s="1"/>
  <c r="W22" i="10" s="1"/>
  <c r="X22" i="10" s="1"/>
  <c r="Y22" i="10" s="1"/>
  <c r="R22" i="12" l="1"/>
  <c r="R22" i="6"/>
  <c r="S22" i="12" l="1"/>
  <c r="S22" i="6"/>
  <c r="Q22" i="9"/>
  <c r="T22" i="12" l="1"/>
  <c r="R22" i="9"/>
  <c r="T22" i="6"/>
  <c r="L76" i="6"/>
  <c r="M76" i="6"/>
  <c r="N76" i="6"/>
  <c r="O76" i="6"/>
  <c r="P76" i="6"/>
  <c r="U22" i="12" l="1"/>
  <c r="S22" i="9"/>
  <c r="U22" i="6"/>
  <c r="P59" i="12"/>
  <c r="O59" i="12"/>
  <c r="N59" i="12"/>
  <c r="M59" i="12"/>
  <c r="L59" i="12"/>
  <c r="G59" i="12"/>
  <c r="H59" i="12"/>
  <c r="I59" i="12"/>
  <c r="J59" i="12"/>
  <c r="P70" i="11"/>
  <c r="O70" i="11"/>
  <c r="N70" i="11"/>
  <c r="M70" i="11"/>
  <c r="L70" i="11"/>
  <c r="G70" i="11"/>
  <c r="H70" i="11"/>
  <c r="I70" i="11"/>
  <c r="J70" i="11"/>
  <c r="M67" i="6"/>
  <c r="N67" i="6"/>
  <c r="O67" i="6"/>
  <c r="P67" i="6"/>
  <c r="L67" i="6"/>
  <c r="G67" i="6"/>
  <c r="H67" i="6"/>
  <c r="I67" i="6"/>
  <c r="J67" i="6"/>
  <c r="P61" i="10"/>
  <c r="O61" i="10"/>
  <c r="N61" i="10"/>
  <c r="M61" i="10"/>
  <c r="L61" i="10"/>
  <c r="G61" i="10"/>
  <c r="H61" i="10"/>
  <c r="I61" i="10"/>
  <c r="J61" i="10"/>
  <c r="P51" i="9"/>
  <c r="O51" i="9"/>
  <c r="N51" i="9"/>
  <c r="M51" i="9"/>
  <c r="L51" i="9"/>
  <c r="G51" i="9"/>
  <c r="H51" i="9"/>
  <c r="I51" i="9"/>
  <c r="J51" i="9"/>
  <c r="L65" i="6"/>
  <c r="M65" i="6"/>
  <c r="N65" i="6"/>
  <c r="O65" i="6"/>
  <c r="P65" i="6"/>
  <c r="A76" i="6"/>
  <c r="V22" i="12" l="1"/>
  <c r="W22" i="12" s="1"/>
  <c r="X22" i="12" s="1"/>
  <c r="Y22" i="12" s="1"/>
  <c r="T22" i="9"/>
  <c r="V22" i="6"/>
  <c r="B70" i="12"/>
  <c r="J68" i="12"/>
  <c r="I68" i="12"/>
  <c r="H68" i="12"/>
  <c r="G68" i="12"/>
  <c r="C68" i="12"/>
  <c r="P67" i="12"/>
  <c r="O67" i="12"/>
  <c r="N67" i="12"/>
  <c r="M67" i="12"/>
  <c r="L67" i="12"/>
  <c r="A67" i="12"/>
  <c r="B61" i="12"/>
  <c r="F59" i="12"/>
  <c r="F68" i="12" s="1"/>
  <c r="E59" i="12"/>
  <c r="E68" i="12" s="1"/>
  <c r="D59" i="12"/>
  <c r="P56" i="12"/>
  <c r="O56" i="12"/>
  <c r="N56" i="12"/>
  <c r="M56" i="12"/>
  <c r="L56" i="12"/>
  <c r="F40" i="12"/>
  <c r="F43" i="12" s="1"/>
  <c r="E40" i="12"/>
  <c r="E43" i="12" s="1"/>
  <c r="D40" i="12"/>
  <c r="D43" i="12" s="1"/>
  <c r="C40" i="12"/>
  <c r="C43" i="12" s="1"/>
  <c r="B40" i="12"/>
  <c r="B43" i="12" s="1"/>
  <c r="A32" i="12"/>
  <c r="F25" i="12"/>
  <c r="F44" i="12" s="1"/>
  <c r="E25" i="12"/>
  <c r="E44" i="12" s="1"/>
  <c r="D25" i="12"/>
  <c r="D44" i="12" s="1"/>
  <c r="F24" i="12"/>
  <c r="E24" i="12"/>
  <c r="L17" i="12" s="1"/>
  <c r="D24" i="12"/>
  <c r="K17" i="12" s="1"/>
  <c r="C24" i="12"/>
  <c r="C26" i="12" s="1"/>
  <c r="B24" i="12"/>
  <c r="I17" i="12" s="1"/>
  <c r="I19" i="12" s="1"/>
  <c r="M18" i="12"/>
  <c r="W18" i="12" s="1"/>
  <c r="L18" i="12"/>
  <c r="K18" i="12"/>
  <c r="J18" i="12"/>
  <c r="O16" i="12"/>
  <c r="H16" i="12"/>
  <c r="P9" i="12"/>
  <c r="O9" i="12"/>
  <c r="N9" i="12"/>
  <c r="N10" i="12" s="1"/>
  <c r="M9" i="12"/>
  <c r="M10" i="12" s="1"/>
  <c r="L9" i="12"/>
  <c r="K9" i="12"/>
  <c r="J9" i="12"/>
  <c r="I9" i="12"/>
  <c r="I10" i="12" s="1"/>
  <c r="H9" i="12"/>
  <c r="G9" i="12"/>
  <c r="F9" i="12"/>
  <c r="E9" i="12"/>
  <c r="E10" i="12" s="1"/>
  <c r="D9" i="12"/>
  <c r="D10" i="12" s="1"/>
  <c r="C9" i="12"/>
  <c r="B9" i="12"/>
  <c r="B12" i="12" s="1"/>
  <c r="B81" i="11"/>
  <c r="J79" i="11"/>
  <c r="I79" i="11"/>
  <c r="H79" i="11"/>
  <c r="G79" i="11"/>
  <c r="C79" i="11"/>
  <c r="P78" i="11"/>
  <c r="O78" i="11"/>
  <c r="N78" i="11"/>
  <c r="M78" i="11"/>
  <c r="L78" i="11"/>
  <c r="A78" i="11"/>
  <c r="B72" i="11"/>
  <c r="F70" i="11"/>
  <c r="F79" i="11" s="1"/>
  <c r="E70" i="11"/>
  <c r="E79" i="11" s="1"/>
  <c r="D70" i="11"/>
  <c r="D79" i="11" s="1"/>
  <c r="P67" i="11"/>
  <c r="O67" i="11"/>
  <c r="N67" i="11"/>
  <c r="M67" i="11"/>
  <c r="L67" i="11"/>
  <c r="C55" i="11"/>
  <c r="F51" i="11"/>
  <c r="F54" i="11" s="1"/>
  <c r="E51" i="11"/>
  <c r="E54" i="11" s="1"/>
  <c r="D51" i="11"/>
  <c r="D54" i="11" s="1"/>
  <c r="C51" i="11"/>
  <c r="C54" i="11" s="1"/>
  <c r="B51" i="11"/>
  <c r="A38" i="11"/>
  <c r="E55" i="11"/>
  <c r="F30" i="11"/>
  <c r="M17" i="11" s="1"/>
  <c r="E30" i="11"/>
  <c r="D30" i="11"/>
  <c r="K17" i="11" s="1"/>
  <c r="C30" i="11"/>
  <c r="C32" i="11" s="1"/>
  <c r="B30" i="11"/>
  <c r="I17" i="11" s="1"/>
  <c r="P17" i="11" s="1"/>
  <c r="P19" i="11" s="1"/>
  <c r="M18" i="11"/>
  <c r="U18" i="11" s="1"/>
  <c r="L18" i="11"/>
  <c r="K18" i="11"/>
  <c r="J18" i="11"/>
  <c r="O16" i="11"/>
  <c r="H16" i="11"/>
  <c r="P9" i="11"/>
  <c r="O9" i="11"/>
  <c r="N9" i="11"/>
  <c r="M9" i="11"/>
  <c r="L9" i="11"/>
  <c r="K9" i="11"/>
  <c r="K10" i="11" s="1"/>
  <c r="J9" i="11"/>
  <c r="I9" i="11"/>
  <c r="H9" i="11"/>
  <c r="G9" i="11"/>
  <c r="F9" i="11"/>
  <c r="F10" i="11" s="1"/>
  <c r="E9" i="11"/>
  <c r="D9" i="11"/>
  <c r="C9" i="11"/>
  <c r="B9" i="11"/>
  <c r="Q4" i="11"/>
  <c r="B72" i="10"/>
  <c r="P69" i="10"/>
  <c r="O69" i="10"/>
  <c r="N69" i="10"/>
  <c r="M69" i="10"/>
  <c r="L69" i="10"/>
  <c r="A69" i="10"/>
  <c r="B63" i="10"/>
  <c r="F61" i="10"/>
  <c r="E61" i="10"/>
  <c r="D61" i="10"/>
  <c r="P58" i="10"/>
  <c r="O58" i="10"/>
  <c r="N58" i="10"/>
  <c r="M58" i="10"/>
  <c r="L58" i="10"/>
  <c r="C46" i="10"/>
  <c r="F42" i="10"/>
  <c r="F45" i="10" s="1"/>
  <c r="E42" i="10"/>
  <c r="E45" i="10" s="1"/>
  <c r="D42" i="10"/>
  <c r="D45" i="10" s="1"/>
  <c r="C42" i="10"/>
  <c r="C45" i="10" s="1"/>
  <c r="B42" i="10"/>
  <c r="A33" i="10"/>
  <c r="F46" i="10"/>
  <c r="E46" i="10"/>
  <c r="D46" i="10"/>
  <c r="F25" i="10"/>
  <c r="M17" i="10" s="1"/>
  <c r="E25" i="10"/>
  <c r="D25" i="10"/>
  <c r="K17" i="10" s="1"/>
  <c r="C25" i="10"/>
  <c r="J17" i="10" s="1"/>
  <c r="B25" i="10"/>
  <c r="I17" i="10" s="1"/>
  <c r="I19" i="10" s="1"/>
  <c r="M18" i="10"/>
  <c r="S18" i="10" s="1"/>
  <c r="L18" i="10"/>
  <c r="K18" i="10"/>
  <c r="J18" i="10"/>
  <c r="O16" i="10"/>
  <c r="H16" i="10"/>
  <c r="P9" i="10"/>
  <c r="O9" i="10"/>
  <c r="N9" i="10"/>
  <c r="N10" i="10" s="1"/>
  <c r="M9" i="10"/>
  <c r="L9" i="10"/>
  <c r="K9" i="10"/>
  <c r="J9" i="10"/>
  <c r="I9" i="10"/>
  <c r="H9" i="10"/>
  <c r="G9" i="10"/>
  <c r="F9" i="10"/>
  <c r="F10" i="10" s="1"/>
  <c r="E9" i="10"/>
  <c r="D9" i="10"/>
  <c r="C9" i="10"/>
  <c r="B9" i="10"/>
  <c r="B12" i="10" s="1"/>
  <c r="Q4" i="10"/>
  <c r="O54" i="11" l="1"/>
  <c r="L54" i="11"/>
  <c r="P54" i="11"/>
  <c r="I54" i="11"/>
  <c r="H54" i="11"/>
  <c r="N54" i="11"/>
  <c r="J54" i="11"/>
  <c r="K54" i="11"/>
  <c r="M54" i="11"/>
  <c r="L17" i="11"/>
  <c r="M70" i="10"/>
  <c r="N70" i="10"/>
  <c r="O70" i="10"/>
  <c r="P70" i="10"/>
  <c r="L70" i="10"/>
  <c r="K45" i="10"/>
  <c r="P45" i="10"/>
  <c r="L45" i="10"/>
  <c r="M45" i="10"/>
  <c r="N45" i="10"/>
  <c r="J45" i="10"/>
  <c r="O45" i="10"/>
  <c r="H45" i="10"/>
  <c r="I45" i="10"/>
  <c r="L17" i="10"/>
  <c r="L19" i="10" s="1"/>
  <c r="P43" i="12"/>
  <c r="I43" i="12"/>
  <c r="H43" i="12"/>
  <c r="J43" i="12"/>
  <c r="K43" i="12"/>
  <c r="O43" i="12"/>
  <c r="L43" i="12"/>
  <c r="M43" i="12"/>
  <c r="N43" i="12"/>
  <c r="R17" i="12"/>
  <c r="S17" i="12"/>
  <c r="T17" i="12"/>
  <c r="U17" i="12"/>
  <c r="Y17" i="12"/>
  <c r="V17" i="12"/>
  <c r="X17" i="12"/>
  <c r="Q17" i="12"/>
  <c r="W17" i="12"/>
  <c r="U22" i="9"/>
  <c r="W22" i="6"/>
  <c r="F26" i="12"/>
  <c r="D26" i="12"/>
  <c r="C12" i="12"/>
  <c r="D12" i="12" s="1"/>
  <c r="K19" i="12"/>
  <c r="M17" i="12"/>
  <c r="E26" i="12"/>
  <c r="T18" i="10"/>
  <c r="W18" i="10"/>
  <c r="K46" i="10"/>
  <c r="N46" i="10"/>
  <c r="K19" i="10"/>
  <c r="J19" i="10"/>
  <c r="C27" i="10"/>
  <c r="E27" i="10"/>
  <c r="P44" i="12"/>
  <c r="L44" i="12"/>
  <c r="H44" i="12"/>
  <c r="N44" i="12"/>
  <c r="I44" i="12"/>
  <c r="M44" i="12"/>
  <c r="J44" i="12"/>
  <c r="K44" i="12"/>
  <c r="O44" i="12"/>
  <c r="J10" i="12"/>
  <c r="P10" i="12"/>
  <c r="P17" i="12"/>
  <c r="P19" i="12" s="1"/>
  <c r="R18" i="12"/>
  <c r="Y18" i="12"/>
  <c r="U18" i="12"/>
  <c r="Q18" i="12"/>
  <c r="Q9" i="12"/>
  <c r="F10" i="12"/>
  <c r="L10" i="12"/>
  <c r="J17" i="12"/>
  <c r="J19" i="12" s="1"/>
  <c r="S18" i="12"/>
  <c r="X18" i="12"/>
  <c r="V18" i="12"/>
  <c r="B10" i="12"/>
  <c r="H10" i="12"/>
  <c r="L19" i="12"/>
  <c r="T18" i="12"/>
  <c r="D68" i="12"/>
  <c r="C10" i="12"/>
  <c r="G10" i="12"/>
  <c r="K10" i="12"/>
  <c r="O10" i="12"/>
  <c r="L19" i="11"/>
  <c r="D32" i="11"/>
  <c r="K19" i="11"/>
  <c r="F32" i="11"/>
  <c r="F55" i="11"/>
  <c r="P55" i="11" s="1"/>
  <c r="Q9" i="11"/>
  <c r="B12" i="11"/>
  <c r="C12" i="11"/>
  <c r="D12" i="11" s="1"/>
  <c r="E12" i="11" s="1"/>
  <c r="N10" i="11"/>
  <c r="J10" i="11"/>
  <c r="B10" i="11"/>
  <c r="C10" i="11"/>
  <c r="O10" i="11"/>
  <c r="E32" i="11"/>
  <c r="D10" i="11"/>
  <c r="H10" i="11"/>
  <c r="L10" i="11"/>
  <c r="P10" i="11"/>
  <c r="R18" i="11"/>
  <c r="V18" i="11"/>
  <c r="I19" i="11"/>
  <c r="M19" i="11"/>
  <c r="D55" i="11"/>
  <c r="G10" i="11"/>
  <c r="Q18" i="11"/>
  <c r="Y18" i="11"/>
  <c r="E10" i="11"/>
  <c r="I10" i="11"/>
  <c r="M10" i="11"/>
  <c r="J17" i="11"/>
  <c r="J19" i="11" s="1"/>
  <c r="S18" i="11"/>
  <c r="W18" i="11"/>
  <c r="T18" i="11"/>
  <c r="X18" i="11"/>
  <c r="Q9" i="10"/>
  <c r="I10" i="10"/>
  <c r="D27" i="10"/>
  <c r="B10" i="10"/>
  <c r="P17" i="10"/>
  <c r="P19" i="10" s="1"/>
  <c r="P46" i="10"/>
  <c r="L46" i="10"/>
  <c r="H46" i="10"/>
  <c r="M46" i="10"/>
  <c r="I46" i="10"/>
  <c r="O46" i="10"/>
  <c r="J10" i="10"/>
  <c r="C12" i="10"/>
  <c r="D12" i="10" s="1"/>
  <c r="E10" i="10"/>
  <c r="M10" i="10"/>
  <c r="Y18" i="10"/>
  <c r="U18" i="10"/>
  <c r="Q18" i="10"/>
  <c r="M19" i="10"/>
  <c r="V18" i="10"/>
  <c r="R18" i="10"/>
  <c r="X18" i="10"/>
  <c r="F27" i="10"/>
  <c r="J46" i="10"/>
  <c r="D10" i="10"/>
  <c r="H10" i="10"/>
  <c r="L10" i="10"/>
  <c r="P10" i="10"/>
  <c r="C10" i="10"/>
  <c r="G10" i="10"/>
  <c r="K10" i="10"/>
  <c r="O10" i="10"/>
  <c r="R17" i="11" l="1"/>
  <c r="R19" i="11" s="1"/>
  <c r="Q17" i="11"/>
  <c r="W17" i="11"/>
  <c r="Y17" i="11"/>
  <c r="Y19" i="11" s="1"/>
  <c r="S17" i="11"/>
  <c r="T17" i="11"/>
  <c r="T19" i="11" s="1"/>
  <c r="U17" i="11"/>
  <c r="U19" i="11" s="1"/>
  <c r="V17" i="11"/>
  <c r="V19" i="11" s="1"/>
  <c r="X17" i="11"/>
  <c r="X19" i="11" s="1"/>
  <c r="R17" i="10"/>
  <c r="S17" i="10"/>
  <c r="S19" i="10" s="1"/>
  <c r="T17" i="10"/>
  <c r="T19" i="10" s="1"/>
  <c r="U17" i="10"/>
  <c r="U19" i="10" s="1"/>
  <c r="W17" i="10"/>
  <c r="W19" i="10" s="1"/>
  <c r="Y17" i="10"/>
  <c r="Y19" i="10" s="1"/>
  <c r="Q17" i="10"/>
  <c r="Q19" i="10" s="1"/>
  <c r="V17" i="10"/>
  <c r="V19" i="10" s="1"/>
  <c r="X17" i="10"/>
  <c r="X19" i="10" s="1"/>
  <c r="C13" i="10"/>
  <c r="D13" i="10" s="1"/>
  <c r="C72" i="10" s="1"/>
  <c r="C73" i="10" s="1"/>
  <c r="C74" i="10" s="1"/>
  <c r="V22" i="9"/>
  <c r="X22" i="6"/>
  <c r="C46" i="12"/>
  <c r="C47" i="12" s="1"/>
  <c r="C48" i="12" s="1"/>
  <c r="E12" i="12"/>
  <c r="D46" i="12" s="1"/>
  <c r="D47" i="12" s="1"/>
  <c r="D48" i="12" s="1"/>
  <c r="U19" i="12"/>
  <c r="X19" i="12"/>
  <c r="W19" i="12"/>
  <c r="Y19" i="12"/>
  <c r="M19" i="12"/>
  <c r="Q19" i="12"/>
  <c r="R19" i="12"/>
  <c r="V19" i="12"/>
  <c r="S19" i="12"/>
  <c r="O55" i="11"/>
  <c r="M55" i="11"/>
  <c r="N55" i="11"/>
  <c r="K55" i="11"/>
  <c r="J55" i="11"/>
  <c r="L55" i="11"/>
  <c r="I55" i="11"/>
  <c r="H55" i="11"/>
  <c r="C13" i="11"/>
  <c r="D13" i="11" s="1"/>
  <c r="C72" i="11" s="1"/>
  <c r="C73" i="11" s="1"/>
  <c r="C74" i="11" s="1"/>
  <c r="W19" i="11"/>
  <c r="Q19" i="11"/>
  <c r="S19" i="11"/>
  <c r="R19" i="10"/>
  <c r="B13" i="12"/>
  <c r="Q10" i="12"/>
  <c r="C13" i="12"/>
  <c r="D13" i="12" s="1"/>
  <c r="T19" i="12"/>
  <c r="D57" i="11"/>
  <c r="D58" i="11" s="1"/>
  <c r="D59" i="11" s="1"/>
  <c r="K22" i="11"/>
  <c r="F12" i="11"/>
  <c r="Q10" i="11"/>
  <c r="B13" i="11"/>
  <c r="C57" i="11"/>
  <c r="C58" i="11" s="1"/>
  <c r="C59" i="11" s="1"/>
  <c r="J22" i="11"/>
  <c r="J22" i="10"/>
  <c r="C48" i="10"/>
  <c r="C49" i="10" s="1"/>
  <c r="C50" i="10" s="1"/>
  <c r="E12" i="10"/>
  <c r="B13" i="10"/>
  <c r="Q10" i="10"/>
  <c r="W22" i="9" l="1"/>
  <c r="Y22" i="6"/>
  <c r="F12" i="12"/>
  <c r="E46" i="12" s="1"/>
  <c r="E47" i="12" s="1"/>
  <c r="E48" i="12" s="1"/>
  <c r="C81" i="11"/>
  <c r="C82" i="11" s="1"/>
  <c r="C83" i="11" s="1"/>
  <c r="E13" i="10"/>
  <c r="D63" i="10" s="1"/>
  <c r="D64" i="10" s="1"/>
  <c r="D65" i="10" s="1"/>
  <c r="C63" i="10"/>
  <c r="C64" i="10" s="1"/>
  <c r="C65" i="10" s="1"/>
  <c r="E13" i="11"/>
  <c r="D72" i="11" s="1"/>
  <c r="D73" i="11" s="1"/>
  <c r="D74" i="11" s="1"/>
  <c r="C70" i="12"/>
  <c r="C71" i="12" s="1"/>
  <c r="C72" i="12" s="1"/>
  <c r="C61" i="12"/>
  <c r="C62" i="12" s="1"/>
  <c r="C63" i="12" s="1"/>
  <c r="E13" i="12"/>
  <c r="E57" i="11"/>
  <c r="E58" i="11" s="1"/>
  <c r="E59" i="11" s="1"/>
  <c r="L22" i="11"/>
  <c r="G12" i="11"/>
  <c r="K22" i="10"/>
  <c r="D48" i="10"/>
  <c r="D49" i="10" s="1"/>
  <c r="D50" i="10" s="1"/>
  <c r="F12" i="10"/>
  <c r="F13" i="10" l="1"/>
  <c r="E63" i="10" s="1"/>
  <c r="E64" i="10" s="1"/>
  <c r="E65" i="10" s="1"/>
  <c r="D72" i="10"/>
  <c r="D73" i="10" s="1"/>
  <c r="D74" i="10" s="1"/>
  <c r="G12" i="12"/>
  <c r="X22" i="9"/>
  <c r="F13" i="11"/>
  <c r="E72" i="11" s="1"/>
  <c r="E73" i="11" s="1"/>
  <c r="E74" i="11" s="1"/>
  <c r="D81" i="11"/>
  <c r="D82" i="11" s="1"/>
  <c r="D83" i="11" s="1"/>
  <c r="D70" i="12"/>
  <c r="D71" i="12" s="1"/>
  <c r="D72" i="12" s="1"/>
  <c r="D61" i="12"/>
  <c r="D62" i="12" s="1"/>
  <c r="D63" i="12" s="1"/>
  <c r="F13" i="12"/>
  <c r="F57" i="11"/>
  <c r="F58" i="11" s="1"/>
  <c r="F59" i="11" s="1"/>
  <c r="M22" i="11"/>
  <c r="H12" i="11"/>
  <c r="E48" i="10"/>
  <c r="E49" i="10" s="1"/>
  <c r="E50" i="10" s="1"/>
  <c r="L22" i="10"/>
  <c r="G12" i="10"/>
  <c r="E72" i="10"/>
  <c r="E73" i="10" s="1"/>
  <c r="E74" i="10" s="1"/>
  <c r="F46" i="12" l="1"/>
  <c r="F47" i="12" s="1"/>
  <c r="F48" i="12" s="1"/>
  <c r="G13" i="11"/>
  <c r="G13" i="10"/>
  <c r="H13" i="10" s="1"/>
  <c r="E81" i="11"/>
  <c r="E82" i="11" s="1"/>
  <c r="E83" i="11" s="1"/>
  <c r="H12" i="12"/>
  <c r="Q23" i="12" s="1"/>
  <c r="Y22" i="9"/>
  <c r="E70" i="12"/>
  <c r="E71" i="12" s="1"/>
  <c r="E72" i="12" s="1"/>
  <c r="E61" i="12"/>
  <c r="E62" i="12" s="1"/>
  <c r="E63" i="12" s="1"/>
  <c r="G13" i="12"/>
  <c r="I12" i="11"/>
  <c r="F72" i="11"/>
  <c r="F73" i="11" s="1"/>
  <c r="F74" i="11" s="1"/>
  <c r="F81" i="11"/>
  <c r="F82" i="11" s="1"/>
  <c r="F83" i="11" s="1"/>
  <c r="H13" i="11"/>
  <c r="F48" i="10"/>
  <c r="F49" i="10" s="1"/>
  <c r="F50" i="10" s="1"/>
  <c r="M22" i="10"/>
  <c r="H12" i="10"/>
  <c r="F72" i="10" l="1"/>
  <c r="F73" i="10" s="1"/>
  <c r="F74" i="10" s="1"/>
  <c r="F63" i="10"/>
  <c r="F64" i="10" s="1"/>
  <c r="F65" i="10" s="1"/>
  <c r="I12" i="12"/>
  <c r="R23" i="12" s="1"/>
  <c r="H46" i="12"/>
  <c r="H47" i="12" s="1"/>
  <c r="H48" i="12" s="1"/>
  <c r="H57" i="11"/>
  <c r="H58" i="11" s="1"/>
  <c r="H59" i="11" s="1"/>
  <c r="J12" i="12"/>
  <c r="F61" i="12"/>
  <c r="F62" i="12" s="1"/>
  <c r="F63" i="12" s="1"/>
  <c r="F70" i="12"/>
  <c r="F71" i="12" s="1"/>
  <c r="F72" i="12" s="1"/>
  <c r="H13" i="12"/>
  <c r="G81" i="11"/>
  <c r="G82" i="11" s="1"/>
  <c r="G83" i="11" s="1"/>
  <c r="G72" i="11"/>
  <c r="G73" i="11" s="1"/>
  <c r="G74" i="11" s="1"/>
  <c r="I13" i="11"/>
  <c r="J12" i="11"/>
  <c r="Q23" i="10"/>
  <c r="I12" i="10"/>
  <c r="G72" i="10"/>
  <c r="G73" i="10" s="1"/>
  <c r="G74" i="10" s="1"/>
  <c r="G63" i="10"/>
  <c r="G64" i="10" s="1"/>
  <c r="G65" i="10" s="1"/>
  <c r="I13" i="10"/>
  <c r="I46" i="12" l="1"/>
  <c r="I47" i="12" s="1"/>
  <c r="I48" i="12" s="1"/>
  <c r="I57" i="11"/>
  <c r="I58" i="11" s="1"/>
  <c r="I59" i="11" s="1"/>
  <c r="H48" i="10"/>
  <c r="H49" i="10" s="1"/>
  <c r="H50" i="10" s="1"/>
  <c r="S23" i="12"/>
  <c r="K12" i="12"/>
  <c r="G70" i="12"/>
  <c r="G71" i="12" s="1"/>
  <c r="G72" i="12" s="1"/>
  <c r="G61" i="12"/>
  <c r="G62" i="12" s="1"/>
  <c r="G63" i="12" s="1"/>
  <c r="I13" i="12"/>
  <c r="K12" i="11"/>
  <c r="H72" i="11"/>
  <c r="H73" i="11" s="1"/>
  <c r="H74" i="11" s="1"/>
  <c r="H81" i="11"/>
  <c r="H82" i="11" s="1"/>
  <c r="H83" i="11" s="1"/>
  <c r="J13" i="11"/>
  <c r="R23" i="10"/>
  <c r="J12" i="10"/>
  <c r="H72" i="10"/>
  <c r="H73" i="10" s="1"/>
  <c r="H74" i="10" s="1"/>
  <c r="H63" i="10"/>
  <c r="H64" i="10" s="1"/>
  <c r="H65" i="10" s="1"/>
  <c r="J13" i="10"/>
  <c r="J46" i="12" l="1"/>
  <c r="J47" i="12" s="1"/>
  <c r="J48" i="12" s="1"/>
  <c r="J57" i="11"/>
  <c r="J58" i="11" s="1"/>
  <c r="J59" i="11" s="1"/>
  <c r="I48" i="10"/>
  <c r="I49" i="10" s="1"/>
  <c r="I50" i="10" s="1"/>
  <c r="T23" i="12"/>
  <c r="L12" i="12"/>
  <c r="H70" i="12"/>
  <c r="H71" i="12" s="1"/>
  <c r="H72" i="12" s="1"/>
  <c r="H61" i="12"/>
  <c r="H62" i="12" s="1"/>
  <c r="H63" i="12" s="1"/>
  <c r="J13" i="12"/>
  <c r="L12" i="11"/>
  <c r="I72" i="11"/>
  <c r="I73" i="11" s="1"/>
  <c r="I74" i="11" s="1"/>
  <c r="I81" i="11"/>
  <c r="I82" i="11" s="1"/>
  <c r="I83" i="11" s="1"/>
  <c r="K13" i="11"/>
  <c r="S23" i="10"/>
  <c r="K12" i="10"/>
  <c r="I72" i="10"/>
  <c r="I73" i="10" s="1"/>
  <c r="I74" i="10" s="1"/>
  <c r="I63" i="10"/>
  <c r="I64" i="10" s="1"/>
  <c r="I65" i="10" s="1"/>
  <c r="K13" i="10"/>
  <c r="K46" i="12" l="1"/>
  <c r="K47" i="12" s="1"/>
  <c r="K48" i="12" s="1"/>
  <c r="K57" i="11"/>
  <c r="K58" i="11" s="1"/>
  <c r="K59" i="11" s="1"/>
  <c r="J48" i="10"/>
  <c r="J49" i="10" s="1"/>
  <c r="J50" i="10" s="1"/>
  <c r="U23" i="12"/>
  <c r="M12" i="12"/>
  <c r="I70" i="12"/>
  <c r="I71" i="12" s="1"/>
  <c r="I72" i="12" s="1"/>
  <c r="I61" i="12"/>
  <c r="I62" i="12" s="1"/>
  <c r="I63" i="12" s="1"/>
  <c r="K13" i="12"/>
  <c r="M12" i="11"/>
  <c r="J72" i="11"/>
  <c r="J73" i="11" s="1"/>
  <c r="J74" i="11" s="1"/>
  <c r="J81" i="11"/>
  <c r="J82" i="11" s="1"/>
  <c r="J83" i="11" s="1"/>
  <c r="L13" i="11"/>
  <c r="T23" i="10"/>
  <c r="L12" i="10"/>
  <c r="J63" i="10"/>
  <c r="J64" i="10" s="1"/>
  <c r="J65" i="10" s="1"/>
  <c r="J72" i="10"/>
  <c r="J73" i="10" s="1"/>
  <c r="J74" i="10" s="1"/>
  <c r="L13" i="10"/>
  <c r="L46" i="12" l="1"/>
  <c r="L47" i="12" s="1"/>
  <c r="L48" i="12" s="1"/>
  <c r="L57" i="11"/>
  <c r="L58" i="11" s="1"/>
  <c r="L59" i="11" s="1"/>
  <c r="K48" i="10"/>
  <c r="K49" i="10" s="1"/>
  <c r="K50" i="10" s="1"/>
  <c r="N12" i="12"/>
  <c r="V23" i="12"/>
  <c r="J61" i="12"/>
  <c r="J62" i="12" s="1"/>
  <c r="J63" i="12" s="1"/>
  <c r="J70" i="12"/>
  <c r="J71" i="12" s="1"/>
  <c r="J72" i="12" s="1"/>
  <c r="L13" i="12"/>
  <c r="L81" i="11"/>
  <c r="L82" i="11" s="1"/>
  <c r="L83" i="11" s="1"/>
  <c r="L72" i="11"/>
  <c r="L73" i="11" s="1"/>
  <c r="L74" i="11" s="1"/>
  <c r="M13" i="11"/>
  <c r="N12" i="11"/>
  <c r="U23" i="10"/>
  <c r="M12" i="10"/>
  <c r="L72" i="10"/>
  <c r="L73" i="10" s="1"/>
  <c r="L74" i="10" s="1"/>
  <c r="L63" i="10"/>
  <c r="L64" i="10" s="1"/>
  <c r="L65" i="10" s="1"/>
  <c r="M13" i="10"/>
  <c r="M46" i="12" l="1"/>
  <c r="M47" i="12" s="1"/>
  <c r="M48" i="12" s="1"/>
  <c r="M57" i="11"/>
  <c r="M58" i="11" s="1"/>
  <c r="M59" i="11" s="1"/>
  <c r="L48" i="10"/>
  <c r="L49" i="10" s="1"/>
  <c r="L50" i="10" s="1"/>
  <c r="L70" i="12"/>
  <c r="L71" i="12" s="1"/>
  <c r="L72" i="12" s="1"/>
  <c r="L61" i="12"/>
  <c r="L62" i="12" s="1"/>
  <c r="L63" i="12" s="1"/>
  <c r="M13" i="12"/>
  <c r="W23" i="12"/>
  <c r="O12" i="12"/>
  <c r="M72" i="11"/>
  <c r="M73" i="11" s="1"/>
  <c r="M74" i="11" s="1"/>
  <c r="M81" i="11"/>
  <c r="M82" i="11" s="1"/>
  <c r="M83" i="11" s="1"/>
  <c r="N13" i="11"/>
  <c r="N57" i="11"/>
  <c r="O12" i="11"/>
  <c r="V23" i="10"/>
  <c r="N12" i="10"/>
  <c r="M72" i="10"/>
  <c r="M73" i="10" s="1"/>
  <c r="M74" i="10" s="1"/>
  <c r="M63" i="10"/>
  <c r="M64" i="10" s="1"/>
  <c r="M65" i="10" s="1"/>
  <c r="N13" i="10"/>
  <c r="N46" i="12" l="1"/>
  <c r="N47" i="12" s="1"/>
  <c r="N48" i="12" s="1"/>
  <c r="N58" i="11"/>
  <c r="N59" i="11" s="1"/>
  <c r="M48" i="10"/>
  <c r="M49" i="10" s="1"/>
  <c r="M50" i="10" s="1"/>
  <c r="M61" i="12"/>
  <c r="M62" i="12" s="1"/>
  <c r="M63" i="12" s="1"/>
  <c r="M70" i="12"/>
  <c r="M71" i="12" s="1"/>
  <c r="M72" i="12" s="1"/>
  <c r="N13" i="12"/>
  <c r="X23" i="12"/>
  <c r="P12" i="12"/>
  <c r="P12" i="11"/>
  <c r="N72" i="11"/>
  <c r="N73" i="11" s="1"/>
  <c r="N74" i="11" s="1"/>
  <c r="N81" i="11"/>
  <c r="N82" i="11" s="1"/>
  <c r="N83" i="11" s="1"/>
  <c r="O13" i="11"/>
  <c r="W23" i="10"/>
  <c r="O12" i="10"/>
  <c r="N72" i="10"/>
  <c r="N73" i="10" s="1"/>
  <c r="N74" i="10" s="1"/>
  <c r="N63" i="10"/>
  <c r="N64" i="10" s="1"/>
  <c r="N65" i="10" s="1"/>
  <c r="O13" i="10"/>
  <c r="O46" i="12" l="1"/>
  <c r="O47" i="12" s="1"/>
  <c r="O48" i="12" s="1"/>
  <c r="O57" i="11"/>
  <c r="O58" i="11" s="1"/>
  <c r="O59" i="11" s="1"/>
  <c r="N48" i="10"/>
  <c r="N49" i="10" s="1"/>
  <c r="N50" i="10" s="1"/>
  <c r="N70" i="12"/>
  <c r="N71" i="12" s="1"/>
  <c r="N72" i="12" s="1"/>
  <c r="N61" i="12"/>
  <c r="N62" i="12" s="1"/>
  <c r="N63" i="12" s="1"/>
  <c r="O13" i="12"/>
  <c r="Y23" i="12"/>
  <c r="Q12" i="12"/>
  <c r="Q12" i="11"/>
  <c r="O72" i="11"/>
  <c r="O73" i="11" s="1"/>
  <c r="O74" i="11" s="1"/>
  <c r="O81" i="11"/>
  <c r="O82" i="11" s="1"/>
  <c r="O83" i="11" s="1"/>
  <c r="P13" i="11"/>
  <c r="X23" i="10"/>
  <c r="P12" i="10"/>
  <c r="O63" i="10"/>
  <c r="O64" i="10" s="1"/>
  <c r="O65" i="10" s="1"/>
  <c r="O72" i="10"/>
  <c r="O73" i="10" s="1"/>
  <c r="O74" i="10" s="1"/>
  <c r="P13" i="10"/>
  <c r="P46" i="12" l="1"/>
  <c r="P47" i="12" s="1"/>
  <c r="P48" i="12" s="1"/>
  <c r="P57" i="11"/>
  <c r="P58" i="11" s="1"/>
  <c r="P59" i="11" s="1"/>
  <c r="O48" i="10"/>
  <c r="O49" i="10" s="1"/>
  <c r="O50" i="10" s="1"/>
  <c r="O61" i="12"/>
  <c r="O62" i="12" s="1"/>
  <c r="O63" i="12" s="1"/>
  <c r="O70" i="12"/>
  <c r="O71" i="12" s="1"/>
  <c r="O72" i="12" s="1"/>
  <c r="P13" i="12"/>
  <c r="P81" i="11"/>
  <c r="P82" i="11" s="1"/>
  <c r="P83" i="11" s="1"/>
  <c r="Q13" i="11"/>
  <c r="P72" i="11"/>
  <c r="P73" i="11" s="1"/>
  <c r="P74" i="11" s="1"/>
  <c r="Y23" i="10"/>
  <c r="Q12" i="10"/>
  <c r="P72" i="10"/>
  <c r="P73" i="10" s="1"/>
  <c r="P74" i="10" s="1"/>
  <c r="P63" i="10"/>
  <c r="P64" i="10" s="1"/>
  <c r="P65" i="10" s="1"/>
  <c r="Q13" i="10"/>
  <c r="P48" i="10" l="1"/>
  <c r="P49" i="10" s="1"/>
  <c r="P50" i="10" s="1"/>
  <c r="P70" i="12"/>
  <c r="P71" i="12" s="1"/>
  <c r="P72" i="12" s="1"/>
  <c r="Q13" i="12"/>
  <c r="P61" i="12"/>
  <c r="P62" i="12" s="1"/>
  <c r="P63" i="12" s="1"/>
  <c r="B62" i="9" l="1"/>
  <c r="J60" i="9"/>
  <c r="I60" i="9"/>
  <c r="H60" i="9"/>
  <c r="G60" i="9"/>
  <c r="C60" i="9"/>
  <c r="P59" i="9"/>
  <c r="O59" i="9"/>
  <c r="N59" i="9"/>
  <c r="M59" i="9"/>
  <c r="L59" i="9"/>
  <c r="A59" i="9"/>
  <c r="B53" i="9"/>
  <c r="F51" i="9"/>
  <c r="F60" i="9" s="1"/>
  <c r="E51" i="9"/>
  <c r="E60" i="9" s="1"/>
  <c r="D51" i="9"/>
  <c r="D60" i="9" s="1"/>
  <c r="P50" i="9"/>
  <c r="O50" i="9"/>
  <c r="N50" i="9"/>
  <c r="M50" i="9"/>
  <c r="L50" i="9"/>
  <c r="F41" i="9"/>
  <c r="P41" i="9" s="1"/>
  <c r="E41" i="9"/>
  <c r="D41" i="9"/>
  <c r="C41" i="9"/>
  <c r="F37" i="9"/>
  <c r="F40" i="9" s="1"/>
  <c r="E37" i="9"/>
  <c r="E40" i="9" s="1"/>
  <c r="D37" i="9"/>
  <c r="D40" i="9" s="1"/>
  <c r="C37" i="9"/>
  <c r="C40" i="9" s="1"/>
  <c r="B37" i="9"/>
  <c r="A30" i="9"/>
  <c r="F23" i="9"/>
  <c r="F25" i="9" s="1"/>
  <c r="E23" i="9"/>
  <c r="D23" i="9"/>
  <c r="D25" i="9" s="1"/>
  <c r="C23" i="9"/>
  <c r="C25" i="9" s="1"/>
  <c r="B23" i="9"/>
  <c r="I17" i="9" s="1"/>
  <c r="P17" i="9" s="1"/>
  <c r="P19" i="9" s="1"/>
  <c r="M18" i="9"/>
  <c r="Y18" i="9" s="1"/>
  <c r="L18" i="9"/>
  <c r="K18" i="9"/>
  <c r="J18" i="9"/>
  <c r="O16" i="9"/>
  <c r="H16" i="9"/>
  <c r="P9" i="9"/>
  <c r="P10" i="9" s="1"/>
  <c r="O9" i="9"/>
  <c r="N9" i="9"/>
  <c r="M9" i="9"/>
  <c r="L9" i="9"/>
  <c r="K9" i="9"/>
  <c r="J9" i="9"/>
  <c r="I9" i="9"/>
  <c r="H9" i="9"/>
  <c r="H10" i="9" s="1"/>
  <c r="G9" i="9"/>
  <c r="F9" i="9"/>
  <c r="E9" i="9"/>
  <c r="D9" i="9"/>
  <c r="C9" i="9"/>
  <c r="B9" i="9"/>
  <c r="B12" i="9" s="1"/>
  <c r="Q4" i="9"/>
  <c r="B80" i="6"/>
  <c r="J78" i="6"/>
  <c r="I78" i="6"/>
  <c r="H78" i="6"/>
  <c r="G78" i="6"/>
  <c r="C78" i="6"/>
  <c r="P75" i="6"/>
  <c r="O75" i="6"/>
  <c r="N75" i="6"/>
  <c r="M75" i="6"/>
  <c r="L75" i="6"/>
  <c r="A75" i="6"/>
  <c r="B69" i="6"/>
  <c r="F67" i="6"/>
  <c r="F78" i="6" s="1"/>
  <c r="E67" i="6"/>
  <c r="E78" i="6" s="1"/>
  <c r="D67" i="6"/>
  <c r="P64" i="6"/>
  <c r="O64" i="6"/>
  <c r="N64" i="6"/>
  <c r="M64" i="6"/>
  <c r="L64" i="6"/>
  <c r="C52" i="6"/>
  <c r="F48" i="6"/>
  <c r="F51" i="6" s="1"/>
  <c r="E48" i="6"/>
  <c r="E51" i="6" s="1"/>
  <c r="D48" i="6"/>
  <c r="D51" i="6" s="1"/>
  <c r="C48" i="6"/>
  <c r="C51" i="6" s="1"/>
  <c r="B48" i="6"/>
  <c r="A36" i="6"/>
  <c r="F52" i="6"/>
  <c r="N52" i="6" s="1"/>
  <c r="E52" i="6"/>
  <c r="F29" i="6"/>
  <c r="M17" i="6" s="1"/>
  <c r="E29" i="6"/>
  <c r="D29" i="6"/>
  <c r="K17" i="6" s="1"/>
  <c r="C29" i="6"/>
  <c r="C31" i="6" s="1"/>
  <c r="B29" i="6"/>
  <c r="I17" i="6" s="1"/>
  <c r="I19" i="6" s="1"/>
  <c r="M18" i="6"/>
  <c r="X18" i="6" s="1"/>
  <c r="L18" i="6"/>
  <c r="K18" i="6"/>
  <c r="J18" i="6"/>
  <c r="O16" i="6"/>
  <c r="H16" i="6"/>
  <c r="P9" i="6"/>
  <c r="O9" i="6"/>
  <c r="O10" i="6" s="1"/>
  <c r="N9" i="6"/>
  <c r="N10" i="6" s="1"/>
  <c r="M9" i="6"/>
  <c r="L9" i="6"/>
  <c r="K9" i="6"/>
  <c r="J9" i="6"/>
  <c r="J10" i="6" s="1"/>
  <c r="I9" i="6"/>
  <c r="I10" i="6" s="1"/>
  <c r="H9" i="6"/>
  <c r="G9" i="6"/>
  <c r="F9" i="6"/>
  <c r="E9" i="6"/>
  <c r="E10" i="6" s="1"/>
  <c r="D9" i="6"/>
  <c r="C9" i="6"/>
  <c r="B9" i="6"/>
  <c r="B12" i="6" s="1"/>
  <c r="Q4" i="6"/>
  <c r="M21" i="9" l="1"/>
  <c r="J51" i="6"/>
  <c r="K51" i="6"/>
  <c r="L51" i="6"/>
  <c r="M51" i="6"/>
  <c r="N51" i="6"/>
  <c r="P51" i="6"/>
  <c r="H51" i="6"/>
  <c r="O51" i="6"/>
  <c r="I51" i="6"/>
  <c r="M78" i="6"/>
  <c r="N78" i="6"/>
  <c r="O78" i="6"/>
  <c r="P78" i="6"/>
  <c r="L78" i="6"/>
  <c r="N40" i="9"/>
  <c r="O40" i="9"/>
  <c r="P40" i="9"/>
  <c r="I40" i="9"/>
  <c r="H40" i="9"/>
  <c r="M40" i="9"/>
  <c r="J40" i="9"/>
  <c r="K40" i="9"/>
  <c r="L40" i="9"/>
  <c r="P60" i="9"/>
  <c r="L60" i="9"/>
  <c r="N60" i="9"/>
  <c r="M60" i="9"/>
  <c r="O60" i="9"/>
  <c r="E25" i="9"/>
  <c r="L17" i="6"/>
  <c r="C12" i="6"/>
  <c r="J17" i="6"/>
  <c r="J19" i="6" s="1"/>
  <c r="K19" i="6"/>
  <c r="S18" i="6"/>
  <c r="W18" i="6"/>
  <c r="Q18" i="6"/>
  <c r="Y18" i="6"/>
  <c r="U18" i="6"/>
  <c r="L19" i="6"/>
  <c r="L17" i="9"/>
  <c r="L19" i="9" s="1"/>
  <c r="S18" i="9"/>
  <c r="C12" i="9"/>
  <c r="D12" i="9" s="1"/>
  <c r="K17" i="9"/>
  <c r="K19" i="9" s="1"/>
  <c r="V18" i="9"/>
  <c r="J41" i="9"/>
  <c r="R18" i="9"/>
  <c r="M17" i="9"/>
  <c r="M19" i="9" s="1"/>
  <c r="W18" i="9"/>
  <c r="I41" i="9"/>
  <c r="J17" i="9"/>
  <c r="J19" i="9" s="1"/>
  <c r="M41" i="9"/>
  <c r="N41" i="9"/>
  <c r="D10" i="9"/>
  <c r="L10" i="9"/>
  <c r="I19" i="9"/>
  <c r="Q9" i="9"/>
  <c r="E10" i="9"/>
  <c r="I10" i="9"/>
  <c r="M10" i="9"/>
  <c r="B10" i="9"/>
  <c r="F10" i="9"/>
  <c r="J10" i="9"/>
  <c r="N10" i="9"/>
  <c r="T18" i="9"/>
  <c r="X18" i="9"/>
  <c r="C10" i="9"/>
  <c r="G10" i="9"/>
  <c r="K10" i="9"/>
  <c r="O10" i="9"/>
  <c r="Q18" i="9"/>
  <c r="U18" i="9"/>
  <c r="K41" i="9"/>
  <c r="O41" i="9"/>
  <c r="H41" i="9"/>
  <c r="L41" i="9"/>
  <c r="L52" i="6"/>
  <c r="Q9" i="6"/>
  <c r="F10" i="6"/>
  <c r="K10" i="6"/>
  <c r="D31" i="6"/>
  <c r="E31" i="6"/>
  <c r="C10" i="6"/>
  <c r="O52" i="6"/>
  <c r="K52" i="6"/>
  <c r="M52" i="6"/>
  <c r="I52" i="6"/>
  <c r="J52" i="6"/>
  <c r="D12" i="6"/>
  <c r="B10" i="6"/>
  <c r="G10" i="6"/>
  <c r="M10" i="6"/>
  <c r="P17" i="6"/>
  <c r="P19" i="6" s="1"/>
  <c r="H52" i="6"/>
  <c r="P52" i="6"/>
  <c r="D78" i="6"/>
  <c r="D10" i="6"/>
  <c r="H10" i="6"/>
  <c r="L10" i="6"/>
  <c r="P10" i="6"/>
  <c r="R18" i="6"/>
  <c r="V18" i="6"/>
  <c r="M19" i="6"/>
  <c r="F31" i="6"/>
  <c r="D52" i="6"/>
  <c r="T18" i="6"/>
  <c r="T17" i="6" l="1"/>
  <c r="T19" i="6" s="1"/>
  <c r="S17" i="6"/>
  <c r="U17" i="6"/>
  <c r="Q17" i="6"/>
  <c r="Q19" i="6" s="1"/>
  <c r="V17" i="6"/>
  <c r="V19" i="6" s="1"/>
  <c r="W17" i="6"/>
  <c r="W19" i="6" s="1"/>
  <c r="X17" i="6"/>
  <c r="X19" i="6" s="1"/>
  <c r="Y17" i="6"/>
  <c r="Y19" i="6" s="1"/>
  <c r="R17" i="6"/>
  <c r="R19" i="6" s="1"/>
  <c r="C13" i="9"/>
  <c r="Y17" i="9"/>
  <c r="Y19" i="9" s="1"/>
  <c r="U17" i="9"/>
  <c r="U19" i="9" s="1"/>
  <c r="Q17" i="9"/>
  <c r="Q19" i="9" s="1"/>
  <c r="W17" i="9"/>
  <c r="W19" i="9" s="1"/>
  <c r="T17" i="9"/>
  <c r="T19" i="9" s="1"/>
  <c r="R17" i="9"/>
  <c r="R19" i="9" s="1"/>
  <c r="V17" i="9"/>
  <c r="V19" i="9" s="1"/>
  <c r="S17" i="9"/>
  <c r="S19" i="9" s="1"/>
  <c r="X17" i="9"/>
  <c r="X19" i="9" s="1"/>
  <c r="E12" i="9"/>
  <c r="U19" i="6"/>
  <c r="C13" i="6"/>
  <c r="D13" i="6" s="1"/>
  <c r="S19" i="6"/>
  <c r="B13" i="9"/>
  <c r="Q10" i="9"/>
  <c r="D13" i="9"/>
  <c r="B13" i="6"/>
  <c r="Q10" i="6"/>
  <c r="C53" i="6"/>
  <c r="C54" i="6" s="1"/>
  <c r="C55" i="6" s="1"/>
  <c r="C56" i="6" s="1"/>
  <c r="E12" i="6"/>
  <c r="J22" i="6"/>
  <c r="F12" i="9" l="1"/>
  <c r="J20" i="9"/>
  <c r="J22" i="9" s="1"/>
  <c r="C42" i="9"/>
  <c r="C43" i="9" s="1"/>
  <c r="C44" i="9" s="1"/>
  <c r="C45" i="9" s="1"/>
  <c r="E13" i="9"/>
  <c r="K22" i="6"/>
  <c r="D53" i="6"/>
  <c r="D54" i="6" s="1"/>
  <c r="D55" i="6" s="1"/>
  <c r="D56" i="6" s="1"/>
  <c r="F12" i="6"/>
  <c r="C80" i="6"/>
  <c r="C81" i="6" s="1"/>
  <c r="C82" i="6" s="1"/>
  <c r="C69" i="6"/>
  <c r="C70" i="6" s="1"/>
  <c r="C71" i="6" s="1"/>
  <c r="E13" i="6"/>
  <c r="C52" i="9" l="1"/>
  <c r="C53" i="9" s="1"/>
  <c r="C54" i="9" s="1"/>
  <c r="C55" i="9" s="1"/>
  <c r="C61" i="9"/>
  <c r="C62" i="9" s="1"/>
  <c r="C63" i="9" s="1"/>
  <c r="C64" i="9" s="1"/>
  <c r="G12" i="9"/>
  <c r="D42" i="9"/>
  <c r="D43" i="9" s="1"/>
  <c r="D44" i="9" s="1"/>
  <c r="D45" i="9" s="1"/>
  <c r="K20" i="9"/>
  <c r="K22" i="9" s="1"/>
  <c r="F13" i="9"/>
  <c r="E53" i="6"/>
  <c r="E54" i="6" s="1"/>
  <c r="E55" i="6" s="1"/>
  <c r="E56" i="6" s="1"/>
  <c r="L22" i="6"/>
  <c r="G12" i="6"/>
  <c r="D80" i="6"/>
  <c r="D81" i="6" s="1"/>
  <c r="D82" i="6" s="1"/>
  <c r="D69" i="6"/>
  <c r="D70" i="6" s="1"/>
  <c r="D71" i="6" s="1"/>
  <c r="F13" i="6"/>
  <c r="D52" i="9" l="1"/>
  <c r="D53" i="9" s="1"/>
  <c r="D54" i="9" s="1"/>
  <c r="D55" i="9" s="1"/>
  <c r="D61" i="9"/>
  <c r="D62" i="9" s="1"/>
  <c r="D63" i="9" s="1"/>
  <c r="D64" i="9" s="1"/>
  <c r="E42" i="9"/>
  <c r="E43" i="9" s="1"/>
  <c r="E44" i="9" s="1"/>
  <c r="E45" i="9" s="1"/>
  <c r="L20" i="9"/>
  <c r="L22" i="9" s="1"/>
  <c r="H12" i="9"/>
  <c r="G13" i="9"/>
  <c r="M22" i="6"/>
  <c r="F53" i="6"/>
  <c r="F54" i="6" s="1"/>
  <c r="F55" i="6" s="1"/>
  <c r="F56" i="6" s="1"/>
  <c r="H12" i="6"/>
  <c r="E69" i="6"/>
  <c r="E70" i="6" s="1"/>
  <c r="E71" i="6" s="1"/>
  <c r="E80" i="6"/>
  <c r="E81" i="6" s="1"/>
  <c r="E82" i="6" s="1"/>
  <c r="G13" i="6"/>
  <c r="F42" i="9" l="1"/>
  <c r="F43" i="9" s="1"/>
  <c r="F44" i="9" s="1"/>
  <c r="F45" i="9" s="1"/>
  <c r="M20" i="9"/>
  <c r="M22" i="9" s="1"/>
  <c r="I12" i="9"/>
  <c r="E52" i="9"/>
  <c r="E53" i="9" s="1"/>
  <c r="E54" i="9" s="1"/>
  <c r="E55" i="9" s="1"/>
  <c r="E61" i="9"/>
  <c r="E62" i="9" s="1"/>
  <c r="E63" i="9" s="1"/>
  <c r="E64" i="9" s="1"/>
  <c r="H13" i="9"/>
  <c r="H53" i="6"/>
  <c r="Q23" i="6"/>
  <c r="I12" i="6"/>
  <c r="F80" i="6"/>
  <c r="F81" i="6" s="1"/>
  <c r="F82" i="6" s="1"/>
  <c r="F69" i="6"/>
  <c r="F70" i="6" s="1"/>
  <c r="F71" i="6" s="1"/>
  <c r="H13" i="6"/>
  <c r="H42" i="9" l="1"/>
  <c r="H43" i="9" s="1"/>
  <c r="H44" i="9" s="1"/>
  <c r="H45" i="9" s="1"/>
  <c r="Q20" i="9"/>
  <c r="Q23" i="9" s="1"/>
  <c r="Q24" i="9" s="1"/>
  <c r="I42" i="9"/>
  <c r="I43" i="9" s="1"/>
  <c r="I44" i="9" s="1"/>
  <c r="I45" i="9" s="1"/>
  <c r="J12" i="9"/>
  <c r="F52" i="9"/>
  <c r="F53" i="9" s="1"/>
  <c r="F54" i="9" s="1"/>
  <c r="F55" i="9" s="1"/>
  <c r="F61" i="9"/>
  <c r="F62" i="9" s="1"/>
  <c r="F63" i="9" s="1"/>
  <c r="F64" i="9" s="1"/>
  <c r="H54" i="6"/>
  <c r="H55" i="6" s="1"/>
  <c r="H56" i="6" s="1"/>
  <c r="I13" i="9"/>
  <c r="R23" i="6"/>
  <c r="J12" i="6"/>
  <c r="I53" i="6"/>
  <c r="G80" i="6"/>
  <c r="G81" i="6" s="1"/>
  <c r="G82" i="6" s="1"/>
  <c r="G69" i="6"/>
  <c r="G70" i="6" s="1"/>
  <c r="G71" i="6" s="1"/>
  <c r="I13" i="6"/>
  <c r="R20" i="9" l="1"/>
  <c r="R23" i="9" s="1"/>
  <c r="R24" i="9" s="1"/>
  <c r="J42" i="9"/>
  <c r="J43" i="9" s="1"/>
  <c r="J44" i="9" s="1"/>
  <c r="J45" i="9" s="1"/>
  <c r="K12" i="9"/>
  <c r="G61" i="9"/>
  <c r="G62" i="9" s="1"/>
  <c r="G63" i="9" s="1"/>
  <c r="G64" i="9" s="1"/>
  <c r="G52" i="9"/>
  <c r="G53" i="9" s="1"/>
  <c r="G54" i="9" s="1"/>
  <c r="G55" i="9" s="1"/>
  <c r="I54" i="6"/>
  <c r="I55" i="6" s="1"/>
  <c r="I56" i="6" s="1"/>
  <c r="J13" i="9"/>
  <c r="H80" i="6"/>
  <c r="H81" i="6" s="1"/>
  <c r="H82" i="6" s="1"/>
  <c r="H69" i="6"/>
  <c r="H70" i="6" s="1"/>
  <c r="H71" i="6" s="1"/>
  <c r="J13" i="6"/>
  <c r="J53" i="6"/>
  <c r="S23" i="6"/>
  <c r="K12" i="6"/>
  <c r="S20" i="9" l="1"/>
  <c r="S23" i="9" s="1"/>
  <c r="S24" i="9" s="1"/>
  <c r="L12" i="9"/>
  <c r="K42" i="9"/>
  <c r="K43" i="9" s="1"/>
  <c r="K44" i="9" s="1"/>
  <c r="K45" i="9" s="1"/>
  <c r="H61" i="9"/>
  <c r="H62" i="9" s="1"/>
  <c r="H63" i="9" s="1"/>
  <c r="H64" i="9" s="1"/>
  <c r="H52" i="9"/>
  <c r="H53" i="9" s="1"/>
  <c r="H54" i="9" s="1"/>
  <c r="H55" i="9" s="1"/>
  <c r="J54" i="6"/>
  <c r="J55" i="6" s="1"/>
  <c r="J56" i="6" s="1"/>
  <c r="K13" i="9"/>
  <c r="I69" i="6"/>
  <c r="I70" i="6" s="1"/>
  <c r="I71" i="6" s="1"/>
  <c r="I80" i="6"/>
  <c r="I81" i="6" s="1"/>
  <c r="I82" i="6" s="1"/>
  <c r="K13" i="6"/>
  <c r="T23" i="6"/>
  <c r="K53" i="6"/>
  <c r="L12" i="6"/>
  <c r="I61" i="9" l="1"/>
  <c r="I62" i="9" s="1"/>
  <c r="I63" i="9" s="1"/>
  <c r="I64" i="9" s="1"/>
  <c r="I52" i="9"/>
  <c r="I53" i="9" s="1"/>
  <c r="I54" i="9" s="1"/>
  <c r="I55" i="9" s="1"/>
  <c r="T20" i="9"/>
  <c r="T23" i="9" s="1"/>
  <c r="T24" i="9" s="1"/>
  <c r="L42" i="9"/>
  <c r="L43" i="9" s="1"/>
  <c r="L44" i="9" s="1"/>
  <c r="L45" i="9" s="1"/>
  <c r="M12" i="9"/>
  <c r="K54" i="6"/>
  <c r="K55" i="6" s="1"/>
  <c r="K56" i="6" s="1"/>
  <c r="L13" i="9"/>
  <c r="L53" i="6"/>
  <c r="U23" i="6"/>
  <c r="M12" i="6"/>
  <c r="J80" i="6"/>
  <c r="J81" i="6" s="1"/>
  <c r="J82" i="6" s="1"/>
  <c r="J69" i="6"/>
  <c r="J70" i="6" s="1"/>
  <c r="J71" i="6" s="1"/>
  <c r="L13" i="6"/>
  <c r="U20" i="9" l="1"/>
  <c r="U23" i="9" s="1"/>
  <c r="U24" i="9" s="1"/>
  <c r="N12" i="9"/>
  <c r="M42" i="9"/>
  <c r="M43" i="9" s="1"/>
  <c r="M44" i="9" s="1"/>
  <c r="M45" i="9" s="1"/>
  <c r="J61" i="9"/>
  <c r="J62" i="9" s="1"/>
  <c r="J63" i="9" s="1"/>
  <c r="J64" i="9" s="1"/>
  <c r="J52" i="9"/>
  <c r="J53" i="9" s="1"/>
  <c r="J54" i="9" s="1"/>
  <c r="J55" i="9" s="1"/>
  <c r="L54" i="6"/>
  <c r="L55" i="6" s="1"/>
  <c r="L56" i="6" s="1"/>
  <c r="M13" i="9"/>
  <c r="V23" i="6"/>
  <c r="M53" i="6"/>
  <c r="N12" i="6"/>
  <c r="L80" i="6"/>
  <c r="L81" i="6" s="1"/>
  <c r="L82" i="6" s="1"/>
  <c r="L69" i="6"/>
  <c r="L70" i="6" s="1"/>
  <c r="L71" i="6" s="1"/>
  <c r="M13" i="6"/>
  <c r="L61" i="9" l="1"/>
  <c r="L62" i="9" s="1"/>
  <c r="L63" i="9" s="1"/>
  <c r="L64" i="9" s="1"/>
  <c r="L52" i="9"/>
  <c r="L53" i="9" s="1"/>
  <c r="L54" i="9" s="1"/>
  <c r="L55" i="9" s="1"/>
  <c r="V20" i="9"/>
  <c r="V23" i="9" s="1"/>
  <c r="V24" i="9" s="1"/>
  <c r="N42" i="9"/>
  <c r="N43" i="9" s="1"/>
  <c r="N44" i="9" s="1"/>
  <c r="N45" i="9" s="1"/>
  <c r="O12" i="9"/>
  <c r="M54" i="6"/>
  <c r="M55" i="6" s="1"/>
  <c r="M56" i="6" s="1"/>
  <c r="N13" i="9"/>
  <c r="N53" i="6"/>
  <c r="W23" i="6"/>
  <c r="O12" i="6"/>
  <c r="M80" i="6"/>
  <c r="M81" i="6" s="1"/>
  <c r="M82" i="6" s="1"/>
  <c r="M69" i="6"/>
  <c r="M70" i="6" s="1"/>
  <c r="M71" i="6" s="1"/>
  <c r="N13" i="6"/>
  <c r="W20" i="9" l="1"/>
  <c r="W23" i="9" s="1"/>
  <c r="W24" i="9" s="1"/>
  <c r="O42" i="9"/>
  <c r="O43" i="9" s="1"/>
  <c r="O44" i="9" s="1"/>
  <c r="O45" i="9" s="1"/>
  <c r="P12" i="9"/>
  <c r="M52" i="9"/>
  <c r="M53" i="9" s="1"/>
  <c r="M54" i="9" s="1"/>
  <c r="M55" i="9" s="1"/>
  <c r="M61" i="9"/>
  <c r="M62" i="9" s="1"/>
  <c r="M63" i="9" s="1"/>
  <c r="M64" i="9" s="1"/>
  <c r="N55" i="6"/>
  <c r="N56" i="6" s="1"/>
  <c r="O13" i="9"/>
  <c r="X23" i="6"/>
  <c r="O53" i="6"/>
  <c r="P12" i="6"/>
  <c r="N69" i="6"/>
  <c r="N70" i="6" s="1"/>
  <c r="N71" i="6" s="1"/>
  <c r="N80" i="6"/>
  <c r="N81" i="6" s="1"/>
  <c r="N82" i="6" s="1"/>
  <c r="O13" i="6"/>
  <c r="X20" i="9" l="1"/>
  <c r="X23" i="9" s="1"/>
  <c r="X24" i="9" s="1"/>
  <c r="P42" i="9"/>
  <c r="P43" i="9" s="1"/>
  <c r="P44" i="9" s="1"/>
  <c r="P45" i="9" s="1"/>
  <c r="Q12" i="9"/>
  <c r="Y20" i="9" s="1"/>
  <c r="Y23" i="9" s="1"/>
  <c r="Y24" i="9" s="1"/>
  <c r="N61" i="9"/>
  <c r="N62" i="9" s="1"/>
  <c r="N63" i="9" s="1"/>
  <c r="N64" i="9" s="1"/>
  <c r="N52" i="9"/>
  <c r="N53" i="9" s="1"/>
  <c r="N54" i="9" s="1"/>
  <c r="N55" i="9" s="1"/>
  <c r="O54" i="6"/>
  <c r="O55" i="6" s="1"/>
  <c r="O56" i="6" s="1"/>
  <c r="P13" i="9"/>
  <c r="P53" i="6"/>
  <c r="Y23" i="6"/>
  <c r="Q12" i="6"/>
  <c r="O80" i="6"/>
  <c r="O81" i="6" s="1"/>
  <c r="O82" i="6" s="1"/>
  <c r="O69" i="6"/>
  <c r="O70" i="6" s="1"/>
  <c r="O71" i="6" s="1"/>
  <c r="P13" i="6"/>
  <c r="O61" i="9" l="1"/>
  <c r="O62" i="9" s="1"/>
  <c r="O63" i="9" s="1"/>
  <c r="O64" i="9" s="1"/>
  <c r="O52" i="9"/>
  <c r="O53" i="9" s="1"/>
  <c r="O54" i="9" s="1"/>
  <c r="O55" i="9" s="1"/>
  <c r="P54" i="6"/>
  <c r="P55" i="6" s="1"/>
  <c r="P56" i="6" s="1"/>
  <c r="Q13" i="9"/>
  <c r="P80" i="6"/>
  <c r="P81" i="6" s="1"/>
  <c r="P82" i="6" s="1"/>
  <c r="P69" i="6"/>
  <c r="P70" i="6" s="1"/>
  <c r="P71" i="6" s="1"/>
  <c r="Q13" i="6"/>
  <c r="P61" i="9" l="1"/>
  <c r="P62" i="9" s="1"/>
  <c r="P52" i="9"/>
  <c r="P53" i="9" s="1"/>
  <c r="P54" i="9" s="1"/>
  <c r="P55" i="9" s="1"/>
  <c r="P63" i="9"/>
  <c r="P64" i="9" s="1"/>
  <c r="B82" i="1" l="1"/>
  <c r="B72" i="1"/>
  <c r="C58" i="1" l="1"/>
  <c r="D58" i="1"/>
  <c r="E58" i="1"/>
  <c r="Q58" i="1" s="1"/>
  <c r="F58" i="1"/>
  <c r="B58" i="1"/>
  <c r="Z25" i="1"/>
  <c r="Z26" i="1"/>
  <c r="U25" i="1"/>
  <c r="V25" i="1"/>
  <c r="W25" i="1"/>
  <c r="Y25" i="1"/>
  <c r="U26" i="1"/>
  <c r="V26" i="1"/>
  <c r="W26" i="1"/>
  <c r="Y26" i="1"/>
  <c r="T26" i="1"/>
  <c r="S26" i="1"/>
  <c r="R26" i="1"/>
  <c r="Q26" i="1"/>
  <c r="T25" i="1"/>
  <c r="S25" i="1"/>
  <c r="R25" i="1"/>
  <c r="Q25" i="1"/>
  <c r="P25" i="1"/>
  <c r="M26" i="1"/>
  <c r="K26" i="1"/>
  <c r="L26" i="1"/>
  <c r="J26" i="1"/>
  <c r="J25" i="1"/>
  <c r="K25" i="1"/>
  <c r="L25" i="1"/>
  <c r="M25" i="1"/>
  <c r="I25" i="1"/>
  <c r="D38" i="1"/>
  <c r="E38" i="1"/>
  <c r="F38" i="1"/>
  <c r="C38" i="1"/>
  <c r="D37" i="1"/>
  <c r="D59" i="1" s="1"/>
  <c r="E37" i="1"/>
  <c r="E59" i="1" s="1"/>
  <c r="Q59" i="1" s="1"/>
  <c r="F37" i="1"/>
  <c r="F59" i="1" s="1"/>
  <c r="C37" i="1"/>
  <c r="C59" i="1" s="1"/>
  <c r="C36" i="1"/>
  <c r="D36" i="1"/>
  <c r="E36" i="1"/>
  <c r="F36" i="1"/>
  <c r="B36" i="1"/>
  <c r="K58" i="1" l="1"/>
  <c r="L58" i="1"/>
  <c r="N58" i="1"/>
  <c r="O58" i="1"/>
  <c r="H58" i="1"/>
  <c r="M58" i="1"/>
  <c r="P58" i="1"/>
  <c r="I58" i="1"/>
  <c r="J58" i="1"/>
  <c r="M59" i="1"/>
  <c r="L59" i="1"/>
  <c r="K59" i="1"/>
  <c r="J59" i="1"/>
  <c r="O59" i="1"/>
  <c r="N59" i="1"/>
  <c r="I59" i="1"/>
  <c r="P59" i="1"/>
  <c r="H59" i="1"/>
  <c r="C5" i="1"/>
  <c r="C10" i="1" s="1"/>
  <c r="D5" i="1"/>
  <c r="D10" i="1" s="1"/>
  <c r="E5" i="1"/>
  <c r="F5" i="1"/>
  <c r="G5" i="1"/>
  <c r="G10" i="1" s="1"/>
  <c r="H5" i="1"/>
  <c r="H10" i="1" s="1"/>
  <c r="I5" i="1"/>
  <c r="J5" i="1"/>
  <c r="K5" i="1"/>
  <c r="K10" i="1" s="1"/>
  <c r="L5" i="1"/>
  <c r="L10" i="1" s="1"/>
  <c r="M5" i="1"/>
  <c r="N5" i="1"/>
  <c r="O5" i="1"/>
  <c r="O10" i="1" s="1"/>
  <c r="P5" i="1"/>
  <c r="P10" i="1" s="1"/>
  <c r="B5" i="1"/>
  <c r="Q5" i="1"/>
  <c r="H11" i="1" l="1"/>
  <c r="G11" i="1"/>
  <c r="P11" i="1"/>
  <c r="L11" i="1"/>
  <c r="D11" i="1"/>
  <c r="O11" i="1"/>
  <c r="K11" i="1"/>
  <c r="C11" i="1"/>
  <c r="B10" i="1"/>
  <c r="N10" i="1"/>
  <c r="J10" i="1"/>
  <c r="F10" i="1"/>
  <c r="M10" i="1"/>
  <c r="I10" i="1"/>
  <c r="E10" i="1"/>
  <c r="M11" i="1" l="1"/>
  <c r="I11" i="1"/>
  <c r="Q10" i="1"/>
  <c r="B13" i="1"/>
  <c r="E11" i="1"/>
  <c r="J11" i="1"/>
  <c r="B11" i="1"/>
  <c r="F11" i="1"/>
  <c r="N11" i="1"/>
  <c r="C13" i="1"/>
  <c r="D13" i="1" s="1"/>
  <c r="E13" i="1" l="1"/>
  <c r="Q11" i="1"/>
  <c r="B14" i="1"/>
  <c r="C14" i="1"/>
  <c r="D14" i="1" s="1"/>
  <c r="E14" i="1" l="1"/>
  <c r="F13" i="1"/>
  <c r="C60" i="1" s="1"/>
  <c r="C61" i="1" s="1"/>
  <c r="J27" i="1" l="1"/>
  <c r="J28" i="1" s="1"/>
  <c r="F14" i="1"/>
  <c r="G13" i="1"/>
  <c r="D60" i="1" s="1"/>
  <c r="D61" i="1" s="1"/>
  <c r="C71" i="1" l="1"/>
  <c r="C72" i="1" s="1"/>
  <c r="C73" i="1" s="1"/>
  <c r="C74" i="1" s="1"/>
  <c r="C81" i="1"/>
  <c r="C82" i="1" s="1"/>
  <c r="C83" i="1" s="1"/>
  <c r="C84" i="1" s="1"/>
  <c r="K27" i="1"/>
  <c r="K28" i="1" s="1"/>
  <c r="G14" i="1"/>
  <c r="H13" i="1"/>
  <c r="E60" i="1" s="1"/>
  <c r="E61" i="1" s="1"/>
  <c r="D81" i="1" l="1"/>
  <c r="D82" i="1" s="1"/>
  <c r="D83" i="1" s="1"/>
  <c r="D84" i="1" s="1"/>
  <c r="D71" i="1"/>
  <c r="D72" i="1" s="1"/>
  <c r="D73" i="1" s="1"/>
  <c r="D74" i="1" s="1"/>
  <c r="L27" i="1"/>
  <c r="L28" i="1" s="1"/>
  <c r="H14" i="1"/>
  <c r="I13" i="1"/>
  <c r="F60" i="1" s="1"/>
  <c r="F61" i="1" s="1"/>
  <c r="E71" i="1" l="1"/>
  <c r="E72" i="1" s="1"/>
  <c r="E73" i="1" s="1"/>
  <c r="E74" i="1" s="1"/>
  <c r="E81" i="1"/>
  <c r="E82" i="1" s="1"/>
  <c r="E83" i="1" s="1"/>
  <c r="E84" i="1" s="1"/>
  <c r="M27" i="1"/>
  <c r="M28" i="1" s="1"/>
  <c r="I14" i="1"/>
  <c r="J13" i="1"/>
  <c r="H60" i="1" s="1"/>
  <c r="H61" i="1" s="1"/>
  <c r="H63" i="1" s="1"/>
  <c r="F71" i="1" l="1"/>
  <c r="F72" i="1" s="1"/>
  <c r="F73" i="1" s="1"/>
  <c r="F74" i="1" s="1"/>
  <c r="F81" i="1"/>
  <c r="F82" i="1" s="1"/>
  <c r="F83" i="1" s="1"/>
  <c r="F84" i="1" s="1"/>
  <c r="Q27" i="1"/>
  <c r="Q28" i="1" s="1"/>
  <c r="J14" i="1"/>
  <c r="K13" i="1"/>
  <c r="I60" i="1" s="1"/>
  <c r="I61" i="1" s="1"/>
  <c r="I63" i="1" s="1"/>
  <c r="G71" i="1" l="1"/>
  <c r="G72" i="1" s="1"/>
  <c r="G73" i="1" s="1"/>
  <c r="G74" i="1" s="1"/>
  <c r="G81" i="1"/>
  <c r="G82" i="1" s="1"/>
  <c r="G83" i="1" s="1"/>
  <c r="G84" i="1" s="1"/>
  <c r="R27" i="1"/>
  <c r="R28" i="1" s="1"/>
  <c r="K14" i="1"/>
  <c r="L13" i="1"/>
  <c r="J60" i="1" s="1"/>
  <c r="J61" i="1" s="1"/>
  <c r="J63" i="1" s="1"/>
  <c r="H71" i="1" l="1"/>
  <c r="H72" i="1" s="1"/>
  <c r="H73" i="1" s="1"/>
  <c r="H74" i="1" s="1"/>
  <c r="H81" i="1"/>
  <c r="H82" i="1" s="1"/>
  <c r="H83" i="1" s="1"/>
  <c r="H84" i="1" s="1"/>
  <c r="S27" i="1"/>
  <c r="S28" i="1" s="1"/>
  <c r="L14" i="1"/>
  <c r="M13" i="1"/>
  <c r="K60" i="1" s="1"/>
  <c r="K61" i="1" s="1"/>
  <c r="K63" i="1" s="1"/>
  <c r="I71" i="1" l="1"/>
  <c r="I72" i="1" s="1"/>
  <c r="I73" i="1" s="1"/>
  <c r="I74" i="1" s="1"/>
  <c r="I81" i="1"/>
  <c r="I82" i="1" s="1"/>
  <c r="I83" i="1" s="1"/>
  <c r="I84" i="1" s="1"/>
  <c r="T27" i="1"/>
  <c r="T28" i="1" s="1"/>
  <c r="L82" i="1"/>
  <c r="L83" i="1" s="1"/>
  <c r="L84" i="1" s="1"/>
  <c r="M14" i="1"/>
  <c r="N13" i="1"/>
  <c r="L60" i="1" s="1"/>
  <c r="L61" i="1" s="1"/>
  <c r="L63" i="1" s="1"/>
  <c r="M82" i="1" l="1"/>
  <c r="M83" i="1" s="1"/>
  <c r="M84" i="1" s="1"/>
  <c r="J71" i="1"/>
  <c r="J72" i="1" s="1"/>
  <c r="J73" i="1" s="1"/>
  <c r="J74" i="1" s="1"/>
  <c r="J81" i="1"/>
  <c r="J82" i="1" s="1"/>
  <c r="J83" i="1" s="1"/>
  <c r="J84" i="1" s="1"/>
  <c r="U27" i="1"/>
  <c r="U28" i="1" s="1"/>
  <c r="N14" i="1"/>
  <c r="O13" i="1"/>
  <c r="M60" i="1" s="1"/>
  <c r="M61" i="1" s="1"/>
  <c r="M63" i="1" s="1"/>
  <c r="L71" i="1" l="1"/>
  <c r="L72" i="1" s="1"/>
  <c r="L73" i="1" s="1"/>
  <c r="L74" i="1" s="1"/>
  <c r="O61" i="1"/>
  <c r="O63" i="1" s="1"/>
  <c r="V27" i="1"/>
  <c r="V28" i="1" s="1"/>
  <c r="O14" i="1"/>
  <c r="P13" i="1"/>
  <c r="M71" i="1" l="1"/>
  <c r="M72" i="1" s="1"/>
  <c r="M73" i="1" s="1"/>
  <c r="M74" i="1" s="1"/>
  <c r="W27" i="1"/>
  <c r="N60" i="1"/>
  <c r="N61" i="1" s="1"/>
  <c r="N63" i="1" s="1"/>
  <c r="Q13" i="1"/>
  <c r="S13" i="1"/>
  <c r="P60" i="1" s="1"/>
  <c r="P61" i="1" s="1"/>
  <c r="P63" i="1" s="1"/>
  <c r="N82" i="1"/>
  <c r="N83" i="1" s="1"/>
  <c r="N84" i="1" s="1"/>
  <c r="P14" i="1"/>
  <c r="N71" i="1" s="1"/>
  <c r="N72" i="1" s="1"/>
  <c r="N73" i="1" s="1"/>
  <c r="N74" i="1" s="1"/>
  <c r="W28" i="1"/>
  <c r="T13" i="1" l="1"/>
  <c r="Q60" i="1" s="1"/>
  <c r="Q61" i="1" s="1"/>
  <c r="Q63" i="1" s="1"/>
  <c r="Y27" i="1"/>
  <c r="Y28" i="1"/>
  <c r="P82" i="1"/>
  <c r="P83" i="1" s="1"/>
  <c r="P84" i="1" s="1"/>
  <c r="S14" i="1"/>
  <c r="Q14" i="1"/>
  <c r="U13" i="1" l="1"/>
  <c r="AA27" i="1" s="1"/>
  <c r="AA28" i="1" s="1"/>
  <c r="Z27" i="1"/>
  <c r="Z28" i="1" s="1"/>
  <c r="T14" i="1"/>
  <c r="P72" i="1" s="1"/>
  <c r="P73" i="1" s="1"/>
  <c r="P74" i="1" s="1"/>
  <c r="Q72" i="1"/>
  <c r="Q73" i="1" s="1"/>
  <c r="Q74" i="1" s="1"/>
  <c r="Q82" i="1"/>
  <c r="Q83" i="1" s="1"/>
  <c r="Q84" i="1" s="1"/>
  <c r="U14" i="1" l="1"/>
  <c r="R72" i="1"/>
  <c r="R73" i="1" s="1"/>
  <c r="R74" i="1" s="1"/>
  <c r="R82" i="1"/>
  <c r="R83" i="1" s="1"/>
  <c r="R84" i="1" s="1"/>
</calcChain>
</file>

<file path=xl/sharedStrings.xml><?xml version="1.0" encoding="utf-8"?>
<sst xmlns="http://schemas.openxmlformats.org/spreadsheetml/2006/main" count="1341" uniqueCount="204">
  <si>
    <t>Allocations</t>
  </si>
  <si>
    <t>Year 1 2018/19</t>
  </si>
  <si>
    <t>Year 2
2019/20</t>
  </si>
  <si>
    <t>Year 3 2020/21</t>
  </si>
  <si>
    <t>Year 4
2021/22</t>
  </si>
  <si>
    <t>Year 5 2022/23</t>
  </si>
  <si>
    <t>Year 6
2023/24</t>
  </si>
  <si>
    <t>Year 7 2024/25</t>
  </si>
  <si>
    <t>Year 8 2025/26</t>
  </si>
  <si>
    <t>Year 9 2026/27</t>
  </si>
  <si>
    <t>Year 10 2027/28</t>
  </si>
  <si>
    <t xml:space="preserve"> Year 11 2028/29</t>
  </si>
  <si>
    <t>Year 12 2029/30</t>
  </si>
  <si>
    <t>Year 13 2030/31</t>
  </si>
  <si>
    <t>Year 14 2031/32</t>
  </si>
  <si>
    <t>Year 15 2032/33</t>
  </si>
  <si>
    <t>Totals</t>
  </si>
  <si>
    <t>Housing Trajectory  for Brighouse Local Plan Area</t>
  </si>
  <si>
    <t>Primary</t>
  </si>
  <si>
    <t>Secondary</t>
  </si>
  <si>
    <t>Cumulative</t>
  </si>
  <si>
    <t xml:space="preserve">Primary </t>
  </si>
  <si>
    <t>Carr Green Primary School</t>
  </si>
  <si>
    <t>Field Lane Primary School</t>
  </si>
  <si>
    <t>Longroyde Primary School</t>
  </si>
  <si>
    <t>Woodhouse Primary School</t>
  </si>
  <si>
    <t>Total</t>
  </si>
  <si>
    <t>Revised Total</t>
  </si>
  <si>
    <t>Bailiffe Bridge Junior &amp; Infant School</t>
  </si>
  <si>
    <t>St Andrew's CE (VA) Infant School</t>
  </si>
  <si>
    <t>St Andrew's CE (VA) Junior School</t>
  </si>
  <si>
    <t>St Chad's CE (VA) Primary School</t>
  </si>
  <si>
    <t>St John's CE Primary Academy (Clifton)</t>
  </si>
  <si>
    <t>St Joseph's Catholic Primary School (Brighouse)</t>
  </si>
  <si>
    <t>BRIGHOUSE</t>
  </si>
  <si>
    <t>RASTRICK</t>
  </si>
  <si>
    <t>Combined Total</t>
  </si>
  <si>
    <t>Capacity</t>
  </si>
  <si>
    <t>2021/22</t>
  </si>
  <si>
    <t>2022/23</t>
  </si>
  <si>
    <t>2023/24</t>
  </si>
  <si>
    <t>PRIMARY PROJECTIONS EX LP</t>
  </si>
  <si>
    <t>Local Plan</t>
  </si>
  <si>
    <t>AVAILABLE PRIMARY PROJECTIONS ADD LP</t>
  </si>
  <si>
    <t>PRIMARY PROJECTIONS ADD LP ASSUME STATIC POULATION FROM 2024</t>
  </si>
  <si>
    <t>PRIMARY PROJECTIONS ADD LP ASSUME STATIC POULATION FROM 2023</t>
  </si>
  <si>
    <t>2024/25</t>
  </si>
  <si>
    <t>2025/26</t>
  </si>
  <si>
    <t>2026/27</t>
  </si>
  <si>
    <t>2027/28</t>
  </si>
  <si>
    <t>2028/29</t>
  </si>
  <si>
    <t>2029/30</t>
  </si>
  <si>
    <t>2030/31</t>
  </si>
  <si>
    <t>2031/32</t>
  </si>
  <si>
    <t>2032/33</t>
  </si>
  <si>
    <t>Fourth year projection usually low due to incomplete records NHS/GP</t>
  </si>
  <si>
    <t>Note:</t>
  </si>
  <si>
    <t>Third year projections therefore frozen to look at potential impact longer term</t>
  </si>
  <si>
    <t>Rastrick</t>
  </si>
  <si>
    <t>Brighouse</t>
  </si>
  <si>
    <t>Additional Demand LP</t>
  </si>
  <si>
    <t>Shortfall</t>
  </si>
  <si>
    <t xml:space="preserve">Additional Pupil Yield </t>
  </si>
  <si>
    <t>F/E</t>
  </si>
  <si>
    <t>Brighouse High School</t>
  </si>
  <si>
    <t>Rastrick High School</t>
  </si>
  <si>
    <t>Cap</t>
  </si>
  <si>
    <t>AVAILABLE PRIMARY PROJECTIONS ADD LP (Intakes)</t>
  </si>
  <si>
    <t xml:space="preserve">SECONDARY PROJECTIONS ADD LP </t>
  </si>
  <si>
    <t>SECONDARY PROJECTIONS ADD LP (INTAKE)</t>
  </si>
  <si>
    <t>*Discounted on site by site basis but not including % discount</t>
  </si>
  <si>
    <t>Cliffe Hill Community Primary School</t>
  </si>
  <si>
    <t>Lightcliffe CE Primary School</t>
  </si>
  <si>
    <t>Northowram Primary School</t>
  </si>
  <si>
    <t>Salterlee Academy Trust</t>
  </si>
  <si>
    <t>Shelf Junior &amp; Infant School</t>
  </si>
  <si>
    <t>St Michael &amp; All Angels CE Primary School</t>
  </si>
  <si>
    <t>Lightcliffe, Northowram &amp; Shelf</t>
  </si>
  <si>
    <t>Lightcliffe Academy</t>
  </si>
  <si>
    <t>Housing Trajectory  for Elland, Greetland &amp; Stainland Wards</t>
  </si>
  <si>
    <t>Housing Trajectory  for Ryburn &amp; Sowerby Wards</t>
  </si>
  <si>
    <t>Housing Trajectory  for Lightcliffe, Shelf &amp; Northowram Wards</t>
  </si>
  <si>
    <t>Housing Trajectory  for Calder &amp; Luddenden Wards</t>
  </si>
  <si>
    <t>Housing Trajectory  for Todmorden Ward</t>
  </si>
  <si>
    <t>Cross Lane Primary School</t>
  </si>
  <si>
    <t>Elland CE (VA) Junior, Infant &amp; Nursery School</t>
  </si>
  <si>
    <t>Old Earth School</t>
  </si>
  <si>
    <t>St Patrick's Catholic Primary School (Elland)</t>
  </si>
  <si>
    <t>Bowling Green Primary School</t>
  </si>
  <si>
    <t>The Greetland Academy</t>
  </si>
  <si>
    <t>Holywell Green Primary School</t>
  </si>
  <si>
    <t>West Vale Primary School</t>
  </si>
  <si>
    <t>Elland &amp; Greetland</t>
  </si>
  <si>
    <t>Bolton Brow Primary Academy</t>
  </si>
  <si>
    <t>Christ Church CE (VA) Junior School</t>
  </si>
  <si>
    <t>New Road Primary School</t>
  </si>
  <si>
    <t>Sacred Heart Catholic Voluntary Academy</t>
  </si>
  <si>
    <t>Sowerby Village CE (VC) Primary School</t>
  </si>
  <si>
    <t>Tuel Lane Infant School</t>
  </si>
  <si>
    <t>Barkisland CE (VA) Primary School</t>
  </si>
  <si>
    <t>Norland CE School</t>
  </si>
  <si>
    <t>Ripponden Junior &amp; Infant School</t>
  </si>
  <si>
    <t>St John's CE (VA) Primary School (Rishworth)</t>
  </si>
  <si>
    <t>St Mary's CE (VC) J &amp; I School (Sowerby Bridge)</t>
  </si>
  <si>
    <t>Triangle CE (VC) Primary School</t>
  </si>
  <si>
    <t>Burnley Road Academy</t>
  </si>
  <si>
    <t>*Calder Learning Trust</t>
  </si>
  <si>
    <t>Scout Road Academy</t>
  </si>
  <si>
    <t>Luddenden CE School</t>
  </si>
  <si>
    <t>Luddendenfoot Academy</t>
  </si>
  <si>
    <t>Midgley School</t>
  </si>
  <si>
    <t>Central Street Infant &amp; Nursery School</t>
  </si>
  <si>
    <t>Colden Junior &amp; Infant School</t>
  </si>
  <si>
    <t>Hebden Royd CE (VA) Primary School</t>
  </si>
  <si>
    <t>Heptonstall Junior, Infant &amp; Nursery School</t>
  </si>
  <si>
    <t>Old Town Primary School</t>
  </si>
  <si>
    <t>Riverside Junior School</t>
  </si>
  <si>
    <t>Stubbings Infant School</t>
  </si>
  <si>
    <t>Castle Hill Primary School</t>
  </si>
  <si>
    <t>Cornholme Junior, Infant &amp; Nursery School</t>
  </si>
  <si>
    <t>Ferney Lee Primary School</t>
  </si>
  <si>
    <t>Shade Primary School</t>
  </si>
  <si>
    <t>St Joseph's RC Voluntary Academy</t>
  </si>
  <si>
    <t>Todmorden CE (VA) Junior &amp; Infant School</t>
  </si>
  <si>
    <t>Walsden St Peter’s CE (VC) Primary School</t>
  </si>
  <si>
    <t>Brooksbank</t>
  </si>
  <si>
    <t>Trinity @ SB</t>
  </si>
  <si>
    <t>Ryburn Valley HS</t>
  </si>
  <si>
    <t>Calder Learning Trust</t>
  </si>
  <si>
    <t>Todmorden HS</t>
  </si>
  <si>
    <t>Summary</t>
  </si>
  <si>
    <t>South East Calderdale</t>
  </si>
  <si>
    <t>Attrition*</t>
  </si>
  <si>
    <t>Adjust</t>
  </si>
  <si>
    <t>Calder</t>
  </si>
  <si>
    <t>Todmorden</t>
  </si>
  <si>
    <t>South East Halifax</t>
  </si>
  <si>
    <t>Calder Valley</t>
  </si>
  <si>
    <t>Lightcliffe Northowram &amp; Shelf</t>
  </si>
  <si>
    <t>Sowerby &amp; Ryburn</t>
  </si>
  <si>
    <t>The Local Plan will take us close to overall capacity (and over capacity where peaks and troughs occur in certain year groups or local peaks of demand such as near the Cross Lee site which sits just inside the Brighouse area but will more likely affect this part of the Borough).  Potentially another half form of entry required here.</t>
  </si>
  <si>
    <t>Additional Demand (New Housing Under Construction)</t>
  </si>
  <si>
    <t>Sowerby Bridge &amp; Ryburn</t>
  </si>
  <si>
    <t>There is currently sufficient capacity projected here</t>
  </si>
  <si>
    <t>Recently added additional capacity here should mean sufficient places are available to meet increased need.</t>
  </si>
  <si>
    <t>Additional Demand (Housing Under Construction)</t>
  </si>
  <si>
    <t>Projected</t>
  </si>
  <si>
    <t>Although the pupil population has been falling or static in recent years, the new housing and consequential additional pupil yield will offset this and mean that we are running at 100% capcity or in larger year groups exceeding capcity going forward. This will create local difficulties and additional accommodation will be needed of between 0.5 to 1 form of entry.</t>
  </si>
  <si>
    <t>North Halifax</t>
  </si>
  <si>
    <t>2033/34</t>
  </si>
  <si>
    <t>Trinity N Hfx</t>
  </si>
  <si>
    <t>Whitehill Community Academy</t>
  </si>
  <si>
    <t>St Malachy's Catholic Primary School</t>
  </si>
  <si>
    <t>St Joseph's Catholic Primary School (Halifax)</t>
  </si>
  <si>
    <t>Akroydon Primary Academy</t>
  </si>
  <si>
    <t>Moorside Community Primary School</t>
  </si>
  <si>
    <t>Lee Mount Primary School</t>
  </si>
  <si>
    <t>Dean Field Community Primary School</t>
  </si>
  <si>
    <t>Bradshaw Primary School</t>
  </si>
  <si>
    <t>Ash Green Community Primary School</t>
  </si>
  <si>
    <t>Abbey Park Academy</t>
  </si>
  <si>
    <t>Adjust*</t>
  </si>
  <si>
    <t>PRIMARY PROJECTIONS ADD LP ASSUME STATIC POULATION (INTAKE) FROM 2024</t>
  </si>
  <si>
    <t>Housing Trajectory  for Illingworth Mixenden &amp; Ovenden Wards</t>
  </si>
  <si>
    <t>Sufficient provision here to accommodate any increased demand for places</t>
  </si>
  <si>
    <t>Central Halifax</t>
  </si>
  <si>
    <t>Park Lane Learning Trust</t>
  </si>
  <si>
    <t>The Halifax Academy</t>
  </si>
  <si>
    <t>Withinfields</t>
  </si>
  <si>
    <t>Siddal</t>
  </si>
  <si>
    <t>Warley Town School</t>
  </si>
  <si>
    <t>Warley Road Primary School</t>
  </si>
  <si>
    <t>Wainstalls School</t>
  </si>
  <si>
    <t>St Mary's Catholic Primary School (Halifax)</t>
  </si>
  <si>
    <t>St Augustine's CE (VA) J &amp; I School (Halifax)</t>
  </si>
  <si>
    <t>Savile Park Primary School</t>
  </si>
  <si>
    <t>Salterhebble J &amp; I School</t>
  </si>
  <si>
    <t>Parkinson Lane Community Primary School</t>
  </si>
  <si>
    <t>Mount Pellon Primary Academy</t>
  </si>
  <si>
    <t>Ling Bob J, I &amp; N School</t>
  </si>
  <si>
    <t>Holy Trinity Primary School (COEA)</t>
  </si>
  <si>
    <t>Copley Primary School</t>
  </si>
  <si>
    <t>Christ Church (Pellon) CE (VC) Primary School</t>
  </si>
  <si>
    <t>Beech Hill School</t>
  </si>
  <si>
    <t>All Saints' CE (VA) J &amp; I School</t>
  </si>
  <si>
    <t>Housing Trajectory  for Park, Town, Skircoat &amp; Warley Wards</t>
  </si>
  <si>
    <t>Year 16 2033/34</t>
  </si>
  <si>
    <t>2032/34</t>
  </si>
  <si>
    <t>2034/35</t>
  </si>
  <si>
    <t>2035/36</t>
  </si>
  <si>
    <t>Year 17 2034/35</t>
  </si>
  <si>
    <t>Year 0 2017/18</t>
  </si>
  <si>
    <t xml:space="preserve">The Local Plan Housing Trajectory has been pushed back significantly and therefore the need for additional primary provision correspondingly is not until 2030 </t>
  </si>
  <si>
    <t>Park Lane Academy</t>
  </si>
  <si>
    <t xml:space="preserve">Capacity here is limited.  There is probably a shortfall of around 2 forms of entry locally, however there is capacity in neighbouring parts of the Borough to accommodate additonal demand at this current time.  </t>
  </si>
  <si>
    <t>Revised projections and the Local Plan Housing trjectory show that 2 additonal forms of entry will be sufficient here.  A potential solution is currently being explored in this regard.  In the short term capacity exists in neighbouring parts of the Borough but this is projected to be exhausted in the near future and cannot be relied upon longer term.</t>
  </si>
  <si>
    <t xml:space="preserve">Any additional demand here in excess of current capacity will likely be accommodated by the new recently approved free school serving Brighouse and neighbouring areas. </t>
  </si>
  <si>
    <t>Updated demographic data and a revised housing trajectory suggest action will no longer be need here however the situation will need to be closely monitored.</t>
  </si>
  <si>
    <t>Demand exceeds capacity here and additional provision maybe required if expansions at Ryburn, and Trinity Sowerby Bridge are not sufficient to accommodate the overspill from this part of the Borough and neighbouring Central Halifax.</t>
  </si>
  <si>
    <t>Sufficient current surplus available here to accommodate any additional demand</t>
  </si>
  <si>
    <t xml:space="preserve">The short term additional demand here can be accommodated in neighbouring Sowerby Bridge &amp; Ryburn. </t>
  </si>
  <si>
    <t>Sufficient places exist to accommodate any anticipated increased demand arising from the Local Plan.</t>
  </si>
  <si>
    <t xml:space="preserve">Figures suggest an additional form of entry is required here, however significant number join Todmorden High School from neighbouring boroughs.  It maybe that currently capacity will suffice for local pupils and that parental preference from further afield will not be accommodated, however this will need careful monitoring.  </t>
  </si>
  <si>
    <t>Issues around capacity here relate to short term immediate demographic pressures and pressures from new housing (and subsequent demand) which is now pushed back until around 2030.  The successful free school will therefore address any immediate concerns in this regard.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</si>
</sst>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rgb="FF000000"/>
      <name val="Calibri"/>
      <family val="2"/>
    </font>
    <font>
      <sz val="11"/>
      <color rgb="FF000000"/>
      <name val="Calibri"/>
      <family val="2"/>
    </font>
    <font>
      <b/>
      <sz val="11"/>
      <color theme="1"/>
      <name val="Calibri"/>
      <family val="2"/>
      <scheme val="minor"/>
    </font>
    <font>
      <b/>
      <sz val="11"/>
      <color rgb="FF000000"/>
      <name val="Calibri"/>
      <family val="2"/>
    </font>
    <font>
      <i/>
      <sz val="11"/>
      <color theme="1"/>
      <name val="Calibri"/>
      <family val="2"/>
      <scheme val="minor"/>
    </font>
    <font>
      <b/>
      <sz val="14"/>
      <color theme="1"/>
      <name val="Calibri"/>
      <family val="2"/>
      <scheme val="minor"/>
    </font>
    <font>
      <b/>
      <sz val="9"/>
      <color theme="1"/>
      <name val="Arial"/>
      <family val="2"/>
    </font>
    <font>
      <sz val="9"/>
      <color theme="1"/>
      <name val="Arial"/>
      <family val="2"/>
    </font>
    <font>
      <b/>
      <sz val="9"/>
      <color rgb="FF000000"/>
      <name val="Arial"/>
      <family val="2"/>
    </font>
    <font>
      <sz val="9"/>
      <color rgb="FF000000"/>
      <name val="Arial"/>
      <family val="2"/>
    </font>
    <font>
      <b/>
      <sz val="12"/>
      <color theme="1"/>
      <name val="Calibri"/>
      <family val="2"/>
      <scheme val="minor"/>
    </font>
    <font>
      <u/>
      <sz val="11"/>
      <color theme="1"/>
      <name val="Calibri"/>
      <family val="2"/>
      <scheme val="minor"/>
    </font>
    <font>
      <b/>
      <sz val="9"/>
      <name val="Arial"/>
      <family val="2"/>
    </font>
    <font>
      <sz val="9"/>
      <color rgb="FF000000"/>
      <name val="Calibri"/>
      <family val="2"/>
      <scheme val="minor"/>
    </font>
    <font>
      <sz val="11"/>
      <color theme="1"/>
      <name val="Calibri"/>
      <family val="2"/>
      <scheme val="minor"/>
    </font>
    <font>
      <sz val="8"/>
      <name val="Calibri"/>
      <family val="2"/>
      <scheme val="minor"/>
    </font>
  </fonts>
  <fills count="13">
    <fill>
      <patternFill patternType="none"/>
    </fill>
    <fill>
      <patternFill patternType="gray125"/>
    </fill>
    <fill>
      <patternFill patternType="none">
        <fgColor rgb="FF000000"/>
        <bgColor rgb="FFFFFFFF"/>
      </patternFill>
    </fill>
    <fill>
      <patternFill patternType="solid">
        <fgColor theme="3" tint="0.79998168889431442"/>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7" tint="0.59999389629810485"/>
        <bgColor indexed="64"/>
      </patternFill>
    </fill>
    <fill>
      <patternFill patternType="solid">
        <fgColor rgb="FFFFFF00"/>
        <bgColor indexed="64"/>
      </patternFill>
    </fill>
    <fill>
      <patternFill patternType="solid">
        <fgColor rgb="FF99FF99"/>
        <bgColor indexed="64"/>
      </patternFill>
    </fill>
    <fill>
      <patternFill patternType="solid">
        <fgColor rgb="FF66FFCC"/>
        <bgColor indexed="64"/>
      </patternFill>
    </fill>
    <fill>
      <patternFill patternType="solid">
        <fgColor rgb="FF3399FF"/>
        <bgColor indexed="64"/>
      </patternFill>
    </fill>
    <fill>
      <patternFill patternType="solid">
        <fgColor rgb="FFFFFF00"/>
        <bgColor rgb="FF000000"/>
      </patternFill>
    </fill>
    <fill>
      <patternFill patternType="solid">
        <fgColor theme="0" tint="-0.14999847407452621"/>
        <bgColor indexed="64"/>
      </patternFill>
    </fill>
  </fills>
  <borders count="65">
    <border>
      <left/>
      <right/>
      <top/>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indexed="64"/>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right style="medium">
        <color rgb="FF000000"/>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style="medium">
        <color rgb="FF000000"/>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rgb="FF000000"/>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right/>
      <top style="medium">
        <color indexed="64"/>
      </top>
      <bottom style="medium">
        <color indexed="64"/>
      </bottom>
      <diagonal/>
    </border>
    <border>
      <left/>
      <right/>
      <top style="medium">
        <color rgb="FF000000"/>
      </top>
      <bottom style="medium">
        <color rgb="FF000000"/>
      </bottom>
      <diagonal/>
    </border>
    <border>
      <left style="medium">
        <color indexed="64"/>
      </left>
      <right style="medium">
        <color indexed="64"/>
      </right>
      <top/>
      <bottom style="medium">
        <color rgb="FF000000"/>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rgb="FF000000"/>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indexed="64"/>
      </left>
      <right style="medium">
        <color rgb="FF000000"/>
      </right>
      <top/>
      <bottom style="medium">
        <color rgb="FF000000"/>
      </bottom>
      <diagonal/>
    </border>
    <border>
      <left/>
      <right style="medium">
        <color indexed="64"/>
      </right>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indexed="64"/>
      </left>
      <right style="medium">
        <color rgb="FF000000"/>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rgb="FF000000"/>
      </bottom>
      <diagonal/>
    </border>
  </borders>
  <cellStyleXfs count="2">
    <xf numFmtId="0" fontId="0" fillId="0" borderId="0"/>
    <xf numFmtId="0" fontId="15" fillId="2" borderId="0"/>
  </cellStyleXfs>
  <cellXfs count="483">
    <xf numFmtId="0" fontId="0" fillId="0" borderId="0" xfId="0"/>
    <xf numFmtId="0" fontId="2" fillId="2" borderId="1" xfId="0" applyFont="1" applyFill="1" applyBorder="1" applyAlignment="1" applyProtection="1">
      <alignment horizontal="right" vertical="center" wrapText="1"/>
    </xf>
    <xf numFmtId="0" fontId="0" fillId="0" borderId="0" xfId="0" applyFill="1"/>
    <xf numFmtId="0" fontId="1" fillId="0" borderId="0" xfId="0" applyFont="1" applyFill="1" applyBorder="1" applyAlignment="1" applyProtection="1">
      <alignment horizontal="center" vertical="center"/>
    </xf>
    <xf numFmtId="0" fontId="4" fillId="2" borderId="2" xfId="0" applyFont="1" applyFill="1" applyBorder="1" applyAlignment="1" applyProtection="1">
      <alignment horizontal="right" vertical="center" wrapText="1"/>
    </xf>
    <xf numFmtId="0" fontId="3" fillId="0" borderId="0" xfId="0" applyFont="1"/>
    <xf numFmtId="1" fontId="3" fillId="0" borderId="0" xfId="0" applyNumberFormat="1" applyFont="1"/>
    <xf numFmtId="0" fontId="4" fillId="2" borderId="1" xfId="0" applyFont="1" applyFill="1" applyBorder="1" applyAlignment="1" applyProtection="1">
      <alignment horizontal="left" vertical="center" wrapText="1"/>
    </xf>
    <xf numFmtId="0" fontId="4" fillId="6" borderId="0" xfId="0" applyFont="1" applyFill="1" applyBorder="1" applyAlignment="1" applyProtection="1">
      <alignment horizontal="center" vertical="center"/>
    </xf>
    <xf numFmtId="0" fontId="5" fillId="0" borderId="0" xfId="0" applyFont="1"/>
    <xf numFmtId="0" fontId="11" fillId="7" borderId="0" xfId="0" applyFont="1" applyFill="1"/>
    <xf numFmtId="0" fontId="0" fillId="7" borderId="0" xfId="0" applyFill="1"/>
    <xf numFmtId="0" fontId="3" fillId="7" borderId="0" xfId="0" applyFont="1" applyFill="1"/>
    <xf numFmtId="0" fontId="7" fillId="7" borderId="3" xfId="0" applyFont="1" applyFill="1" applyBorder="1" applyAlignment="1">
      <alignment vertical="center" wrapText="1"/>
    </xf>
    <xf numFmtId="0" fontId="8" fillId="7" borderId="4" xfId="0" applyFont="1" applyFill="1" applyBorder="1" applyAlignment="1">
      <alignment horizontal="center" vertical="center" wrapText="1"/>
    </xf>
    <xf numFmtId="0" fontId="7" fillId="7" borderId="6" xfId="0" applyFont="1" applyFill="1" applyBorder="1" applyAlignment="1">
      <alignment vertical="center" wrapText="1"/>
    </xf>
    <xf numFmtId="0" fontId="8" fillId="7" borderId="7" xfId="0" applyFont="1" applyFill="1" applyBorder="1" applyAlignment="1">
      <alignment horizontal="center" vertical="center" wrapText="1"/>
    </xf>
    <xf numFmtId="0" fontId="7" fillId="7" borderId="7"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7" fillId="7" borderId="14" xfId="0" applyFont="1" applyFill="1" applyBorder="1" applyAlignment="1">
      <alignment horizontal="center" vertical="center" wrapText="1"/>
    </xf>
    <xf numFmtId="0" fontId="9" fillId="7" borderId="6" xfId="0" applyFont="1" applyFill="1" applyBorder="1" applyAlignment="1">
      <alignment vertical="center" wrapText="1"/>
    </xf>
    <xf numFmtId="0" fontId="9" fillId="7" borderId="7" xfId="0" applyFont="1" applyFill="1" applyBorder="1" applyAlignment="1">
      <alignment horizontal="center" vertical="center" wrapText="1"/>
    </xf>
    <xf numFmtId="0" fontId="9" fillId="7" borderId="11" xfId="0" applyFont="1" applyFill="1" applyBorder="1" applyAlignment="1">
      <alignment vertical="center" wrapText="1"/>
    </xf>
    <xf numFmtId="0" fontId="9" fillId="7" borderId="14" xfId="0" applyFont="1" applyFill="1" applyBorder="1" applyAlignment="1">
      <alignment vertical="center" wrapText="1"/>
    </xf>
    <xf numFmtId="0" fontId="9" fillId="7" borderId="14" xfId="0" applyFont="1" applyFill="1" applyBorder="1" applyAlignment="1">
      <alignment horizontal="center" vertical="center" wrapText="1"/>
    </xf>
    <xf numFmtId="0" fontId="9" fillId="7" borderId="9" xfId="0" applyFont="1" applyFill="1" applyBorder="1" applyAlignment="1">
      <alignment vertical="center" wrapText="1"/>
    </xf>
    <xf numFmtId="0" fontId="11" fillId="8" borderId="0" xfId="0" applyFont="1" applyFill="1"/>
    <xf numFmtId="0" fontId="0" fillId="8" borderId="0" xfId="0" applyFill="1"/>
    <xf numFmtId="0" fontId="3" fillId="8" borderId="0" xfId="0" applyFont="1" applyFill="1"/>
    <xf numFmtId="0" fontId="7" fillId="8" borderId="3" xfId="0" applyFont="1" applyFill="1" applyBorder="1" applyAlignment="1">
      <alignment vertical="center" wrapText="1"/>
    </xf>
    <xf numFmtId="0" fontId="8" fillId="8" borderId="4" xfId="0" applyFont="1" applyFill="1" applyBorder="1" applyAlignment="1">
      <alignment horizontal="center" vertical="center" wrapText="1"/>
    </xf>
    <xf numFmtId="0" fontId="7" fillId="8" borderId="6" xfId="0" applyFont="1" applyFill="1" applyBorder="1" applyAlignment="1">
      <alignment vertical="center" wrapText="1"/>
    </xf>
    <xf numFmtId="0" fontId="8" fillId="8" borderId="7" xfId="0" applyFont="1" applyFill="1" applyBorder="1" applyAlignment="1">
      <alignment horizontal="center" vertical="center" wrapText="1"/>
    </xf>
    <xf numFmtId="0" fontId="7" fillId="8" borderId="13" xfId="0" applyFont="1" applyFill="1" applyBorder="1" applyAlignment="1">
      <alignment horizontal="center" vertical="center" wrapText="1"/>
    </xf>
    <xf numFmtId="0" fontId="7" fillId="8" borderId="7" xfId="0" applyFont="1" applyFill="1" applyBorder="1" applyAlignment="1">
      <alignment horizontal="center" vertical="center" wrapText="1"/>
    </xf>
    <xf numFmtId="0" fontId="8" fillId="8" borderId="14" xfId="0" applyFont="1" applyFill="1" applyBorder="1" applyAlignment="1">
      <alignment horizontal="center" vertical="center" wrapText="1"/>
    </xf>
    <xf numFmtId="0" fontId="7" fillId="8" borderId="10" xfId="0" applyFont="1" applyFill="1" applyBorder="1" applyAlignment="1">
      <alignment vertical="center" wrapText="1"/>
    </xf>
    <xf numFmtId="0" fontId="7" fillId="8" borderId="14" xfId="0" applyFont="1" applyFill="1" applyBorder="1" applyAlignment="1">
      <alignment horizontal="center" vertical="center" wrapText="1"/>
    </xf>
    <xf numFmtId="0" fontId="9" fillId="8" borderId="6" xfId="0" applyFont="1" applyFill="1" applyBorder="1" applyAlignment="1">
      <alignment vertical="center" wrapText="1"/>
    </xf>
    <xf numFmtId="0" fontId="9" fillId="8" borderId="13" xfId="0" applyFont="1" applyFill="1" applyBorder="1" applyAlignment="1">
      <alignment horizontal="center" vertical="center" wrapText="1"/>
    </xf>
    <xf numFmtId="0" fontId="9" fillId="8" borderId="11" xfId="0" applyFont="1" applyFill="1" applyBorder="1" applyAlignment="1">
      <alignment vertical="center" wrapText="1"/>
    </xf>
    <xf numFmtId="0" fontId="9" fillId="8" borderId="15" xfId="0" applyFont="1" applyFill="1" applyBorder="1" applyAlignment="1">
      <alignment vertical="center" wrapText="1"/>
    </xf>
    <xf numFmtId="0" fontId="9" fillId="8" borderId="10" xfId="0" applyFont="1" applyFill="1" applyBorder="1" applyAlignment="1">
      <alignment vertical="center" wrapText="1"/>
    </xf>
    <xf numFmtId="0" fontId="9" fillId="8" borderId="14" xfId="0" applyFont="1" applyFill="1" applyBorder="1" applyAlignment="1">
      <alignment vertical="center" wrapText="1"/>
    </xf>
    <xf numFmtId="0" fontId="9" fillId="8" borderId="14" xfId="0" applyFont="1" applyFill="1" applyBorder="1" applyAlignment="1">
      <alignment horizontal="center" vertical="center" wrapText="1"/>
    </xf>
    <xf numFmtId="0" fontId="7" fillId="8" borderId="9" xfId="0" applyFont="1" applyFill="1" applyBorder="1" applyAlignment="1">
      <alignment vertical="center" wrapText="1"/>
    </xf>
    <xf numFmtId="0" fontId="7" fillId="8" borderId="20" xfId="0" applyFont="1" applyFill="1" applyBorder="1" applyAlignment="1">
      <alignment vertical="center" wrapText="1"/>
    </xf>
    <xf numFmtId="0" fontId="11" fillId="9" borderId="0" xfId="0" applyFont="1" applyFill="1"/>
    <xf numFmtId="0" fontId="0" fillId="9" borderId="0" xfId="0" applyFill="1"/>
    <xf numFmtId="0" fontId="3" fillId="9" borderId="0" xfId="0" applyFont="1" applyFill="1"/>
    <xf numFmtId="0" fontId="7" fillId="9" borderId="18" xfId="0" applyFont="1" applyFill="1" applyBorder="1" applyAlignment="1">
      <alignment vertical="center" wrapText="1"/>
    </xf>
    <xf numFmtId="0" fontId="7" fillId="9" borderId="19" xfId="0" applyFont="1" applyFill="1" applyBorder="1" applyAlignment="1">
      <alignment horizontal="center" vertical="center" wrapText="1"/>
    </xf>
    <xf numFmtId="0" fontId="8" fillId="9" borderId="17" xfId="0" applyFont="1" applyFill="1" applyBorder="1" applyAlignment="1">
      <alignment horizontal="center" vertical="center" wrapText="1"/>
    </xf>
    <xf numFmtId="0" fontId="9" fillId="9" borderId="18" xfId="0" applyFont="1" applyFill="1" applyBorder="1" applyAlignment="1">
      <alignment vertical="center" wrapText="1"/>
    </xf>
    <xf numFmtId="0" fontId="9" fillId="9" borderId="19" xfId="0" applyFont="1" applyFill="1" applyBorder="1" applyAlignment="1">
      <alignment horizontal="center" vertical="center" wrapText="1"/>
    </xf>
    <xf numFmtId="0" fontId="7" fillId="9" borderId="7" xfId="0" applyFont="1" applyFill="1" applyBorder="1" applyAlignment="1">
      <alignment horizontal="center" vertical="center" wrapText="1"/>
    </xf>
    <xf numFmtId="0" fontId="9" fillId="9" borderId="14" xfId="0" applyFont="1" applyFill="1" applyBorder="1" applyAlignment="1">
      <alignment vertical="center" wrapText="1"/>
    </xf>
    <xf numFmtId="0" fontId="9" fillId="9" borderId="14" xfId="0" applyFont="1" applyFill="1" applyBorder="1" applyAlignment="1">
      <alignment horizontal="center" vertical="center" wrapText="1"/>
    </xf>
    <xf numFmtId="0" fontId="8" fillId="9" borderId="14" xfId="0" applyFont="1" applyFill="1" applyBorder="1" applyAlignment="1">
      <alignment horizontal="center" vertical="center" wrapText="1"/>
    </xf>
    <xf numFmtId="0" fontId="9" fillId="9" borderId="15" xfId="0" applyFont="1" applyFill="1" applyBorder="1" applyAlignment="1">
      <alignment horizontal="left" vertical="center" wrapText="1"/>
    </xf>
    <xf numFmtId="0" fontId="9" fillId="9" borderId="16" xfId="0" applyFont="1" applyFill="1" applyBorder="1" applyAlignment="1">
      <alignment horizontal="left" vertical="center" wrapText="1"/>
    </xf>
    <xf numFmtId="0" fontId="9" fillId="9" borderId="9" xfId="0" applyFont="1" applyFill="1" applyBorder="1" applyAlignment="1">
      <alignment vertical="center" wrapText="1"/>
    </xf>
    <xf numFmtId="0" fontId="9" fillId="9" borderId="10" xfId="0" applyFont="1" applyFill="1" applyBorder="1" applyAlignment="1">
      <alignment vertical="center" wrapText="1"/>
    </xf>
    <xf numFmtId="0" fontId="7" fillId="9" borderId="14" xfId="0" applyFont="1" applyFill="1" applyBorder="1" applyAlignment="1">
      <alignment horizontal="center" vertical="center" wrapText="1"/>
    </xf>
    <xf numFmtId="0" fontId="11" fillId="10" borderId="0" xfId="0" applyFont="1" applyFill="1"/>
    <xf numFmtId="0" fontId="0" fillId="10" borderId="0" xfId="0" applyFill="1"/>
    <xf numFmtId="0" fontId="3" fillId="10" borderId="0" xfId="0" applyFont="1" applyFill="1"/>
    <xf numFmtId="0" fontId="7" fillId="10" borderId="18" xfId="0" applyFont="1" applyFill="1" applyBorder="1" applyAlignment="1">
      <alignment vertical="center" wrapText="1"/>
    </xf>
    <xf numFmtId="0" fontId="7" fillId="10" borderId="19" xfId="0" applyFont="1" applyFill="1" applyBorder="1" applyAlignment="1">
      <alignment horizontal="center" vertical="center" wrapText="1"/>
    </xf>
    <xf numFmtId="0" fontId="8" fillId="10" borderId="7" xfId="0" applyFont="1" applyFill="1" applyBorder="1" applyAlignment="1">
      <alignment horizontal="center" vertical="center" wrapText="1"/>
    </xf>
    <xf numFmtId="0" fontId="9" fillId="10" borderId="18" xfId="0" applyFont="1" applyFill="1" applyBorder="1" applyAlignment="1">
      <alignment vertical="center" wrapText="1"/>
    </xf>
    <xf numFmtId="0" fontId="9" fillId="10" borderId="19" xfId="0" applyFont="1" applyFill="1" applyBorder="1" applyAlignment="1">
      <alignment horizontal="center" vertical="center" wrapText="1"/>
    </xf>
    <xf numFmtId="0" fontId="7" fillId="10" borderId="7" xfId="0" applyFont="1" applyFill="1" applyBorder="1" applyAlignment="1">
      <alignment horizontal="center" vertical="center" wrapText="1"/>
    </xf>
    <xf numFmtId="0" fontId="9" fillId="10" borderId="14" xfId="0" applyFont="1" applyFill="1" applyBorder="1" applyAlignment="1">
      <alignment vertical="center" wrapText="1"/>
    </xf>
    <xf numFmtId="0" fontId="9" fillId="10" borderId="14" xfId="0" applyFont="1" applyFill="1" applyBorder="1" applyAlignment="1">
      <alignment horizontal="center" vertical="center" wrapText="1"/>
    </xf>
    <xf numFmtId="0" fontId="8" fillId="10" borderId="14" xfId="0" applyFont="1" applyFill="1" applyBorder="1" applyAlignment="1">
      <alignment horizontal="center" vertical="center" wrapText="1"/>
    </xf>
    <xf numFmtId="0" fontId="9" fillId="10" borderId="9" xfId="0" applyFont="1" applyFill="1" applyBorder="1" applyAlignment="1">
      <alignment vertical="center" wrapText="1"/>
    </xf>
    <xf numFmtId="0" fontId="9" fillId="10" borderId="10" xfId="0" applyFont="1" applyFill="1" applyBorder="1" applyAlignment="1">
      <alignment vertical="center" wrapText="1"/>
    </xf>
    <xf numFmtId="0" fontId="0" fillId="0" borderId="0" xfId="0" applyAlignment="1">
      <alignment horizontal="center"/>
    </xf>
    <xf numFmtId="0" fontId="0" fillId="8" borderId="0" xfId="0" applyFill="1" applyAlignment="1">
      <alignment horizontal="center"/>
    </xf>
    <xf numFmtId="0" fontId="0" fillId="9" borderId="0" xfId="0" applyFill="1" applyAlignment="1">
      <alignment horizontal="center"/>
    </xf>
    <xf numFmtId="0" fontId="0" fillId="10" borderId="0" xfId="0" applyFill="1" applyAlignment="1">
      <alignment horizontal="center"/>
    </xf>
    <xf numFmtId="0" fontId="0" fillId="7" borderId="0" xfId="0" applyFill="1" applyAlignment="1">
      <alignment horizontal="center"/>
    </xf>
    <xf numFmtId="0" fontId="7" fillId="11" borderId="20" xfId="0" applyFont="1" applyFill="1" applyBorder="1" applyAlignment="1">
      <alignment vertical="center" wrapText="1"/>
    </xf>
    <xf numFmtId="0" fontId="9" fillId="7" borderId="3" xfId="0" applyFont="1" applyFill="1" applyBorder="1" applyAlignment="1">
      <alignment vertical="center" wrapText="1"/>
    </xf>
    <xf numFmtId="0" fontId="10" fillId="7" borderId="4" xfId="0" applyFont="1" applyFill="1" applyBorder="1" applyAlignment="1">
      <alignment horizontal="center" vertical="center" wrapText="1"/>
    </xf>
    <xf numFmtId="0" fontId="10" fillId="7" borderId="7" xfId="0" applyFont="1" applyFill="1" applyBorder="1" applyAlignment="1">
      <alignment horizontal="center" vertical="center" wrapText="1"/>
    </xf>
    <xf numFmtId="0" fontId="9" fillId="7" borderId="17" xfId="0" applyFont="1" applyFill="1" applyBorder="1" applyAlignment="1">
      <alignment vertical="center" wrapText="1"/>
    </xf>
    <xf numFmtId="0" fontId="0" fillId="7" borderId="14" xfId="0" applyFill="1" applyBorder="1" applyAlignment="1">
      <alignment horizontal="center"/>
    </xf>
    <xf numFmtId="0" fontId="0" fillId="3" borderId="0" xfId="0" applyFill="1" applyBorder="1" applyAlignment="1">
      <alignment horizontal="center" vertical="center" wrapText="1"/>
    </xf>
    <xf numFmtId="0" fontId="0" fillId="4" borderId="0" xfId="0" applyFill="1" applyBorder="1" applyAlignment="1">
      <alignment horizontal="center" vertical="center" wrapText="1"/>
    </xf>
    <xf numFmtId="0" fontId="0" fillId="5" borderId="0" xfId="0" applyFill="1" applyBorder="1" applyAlignment="1">
      <alignment horizontal="center" vertical="center" wrapText="1"/>
    </xf>
    <xf numFmtId="0" fontId="0" fillId="7" borderId="0" xfId="0" applyFill="1" applyBorder="1" applyAlignment="1">
      <alignment horizontal="center"/>
    </xf>
    <xf numFmtId="0" fontId="0" fillId="0" borderId="0" xfId="0" applyFill="1" applyAlignment="1">
      <alignment horizontal="center"/>
    </xf>
    <xf numFmtId="0" fontId="0" fillId="9" borderId="12" xfId="0" applyFill="1" applyBorder="1" applyAlignment="1">
      <alignment horizontal="center"/>
    </xf>
    <xf numFmtId="0" fontId="0" fillId="9" borderId="12" xfId="0" applyFill="1" applyBorder="1"/>
    <xf numFmtId="0" fontId="3" fillId="9" borderId="12" xfId="0" applyFont="1" applyFill="1" applyBorder="1" applyAlignment="1">
      <alignment horizontal="center"/>
    </xf>
    <xf numFmtId="0" fontId="0" fillId="10" borderId="12" xfId="0" applyFill="1" applyBorder="1"/>
    <xf numFmtId="0" fontId="0" fillId="10" borderId="12" xfId="0" applyFill="1" applyBorder="1" applyAlignment="1">
      <alignment horizontal="center"/>
    </xf>
    <xf numFmtId="0" fontId="3" fillId="10" borderId="12" xfId="0" applyFont="1" applyFill="1" applyBorder="1" applyAlignment="1">
      <alignment horizontal="center"/>
    </xf>
    <xf numFmtId="0" fontId="0" fillId="0" borderId="0" xfId="0" applyFill="1" applyBorder="1"/>
    <xf numFmtId="0" fontId="0" fillId="0" borderId="0" xfId="0" applyFill="1" applyBorder="1" applyAlignment="1">
      <alignment horizontal="center" vertical="center"/>
    </xf>
    <xf numFmtId="0" fontId="0" fillId="0" borderId="0" xfId="0" applyFill="1" applyBorder="1" applyAlignment="1">
      <alignment horizontal="center"/>
    </xf>
    <xf numFmtId="0" fontId="3" fillId="0" borderId="0" xfId="0" applyFont="1" applyFill="1" applyBorder="1" applyAlignment="1">
      <alignment horizontal="center"/>
    </xf>
    <xf numFmtId="0" fontId="11" fillId="9" borderId="21" xfId="0" applyFont="1" applyFill="1" applyBorder="1"/>
    <xf numFmtId="0" fontId="0" fillId="9" borderId="22" xfId="0" applyFill="1" applyBorder="1" applyAlignment="1">
      <alignment horizontal="center"/>
    </xf>
    <xf numFmtId="0" fontId="0" fillId="9" borderId="23" xfId="0" applyFill="1" applyBorder="1" applyAlignment="1">
      <alignment horizontal="center"/>
    </xf>
    <xf numFmtId="0" fontId="0" fillId="9" borderId="24" xfId="0" applyFill="1" applyBorder="1"/>
    <xf numFmtId="0" fontId="0" fillId="9" borderId="25" xfId="0" applyFill="1" applyBorder="1" applyAlignment="1">
      <alignment horizontal="center"/>
    </xf>
    <xf numFmtId="0" fontId="3" fillId="9" borderId="25" xfId="0" applyFont="1" applyFill="1" applyBorder="1" applyAlignment="1">
      <alignment horizontal="center"/>
    </xf>
    <xf numFmtId="0" fontId="0" fillId="9" borderId="26" xfId="0" applyFill="1" applyBorder="1"/>
    <xf numFmtId="0" fontId="0" fillId="9" borderId="27" xfId="0" applyFill="1" applyBorder="1"/>
    <xf numFmtId="0" fontId="0" fillId="9" borderId="27" xfId="0" applyFill="1" applyBorder="1" applyAlignment="1">
      <alignment horizontal="center"/>
    </xf>
    <xf numFmtId="0" fontId="0" fillId="9" borderId="28" xfId="0" applyFill="1" applyBorder="1" applyAlignment="1">
      <alignment horizontal="center"/>
    </xf>
    <xf numFmtId="0" fontId="0" fillId="9" borderId="21" xfId="0" applyFill="1" applyBorder="1" applyAlignment="1">
      <alignment horizontal="center"/>
    </xf>
    <xf numFmtId="0" fontId="0" fillId="9" borderId="24" xfId="0" applyFill="1" applyBorder="1" applyAlignment="1">
      <alignment horizontal="center"/>
    </xf>
    <xf numFmtId="0" fontId="3" fillId="9" borderId="24" xfId="0" applyFont="1" applyFill="1" applyBorder="1" applyAlignment="1">
      <alignment horizontal="center"/>
    </xf>
    <xf numFmtId="0" fontId="0" fillId="9" borderId="26" xfId="0" applyFill="1" applyBorder="1" applyAlignment="1">
      <alignment horizontal="center"/>
    </xf>
    <xf numFmtId="0" fontId="0" fillId="10" borderId="24" xfId="0" applyFill="1" applyBorder="1" applyAlignment="1">
      <alignment horizontal="center"/>
    </xf>
    <xf numFmtId="0" fontId="0" fillId="10" borderId="25" xfId="0" applyFill="1" applyBorder="1" applyAlignment="1">
      <alignment horizontal="center"/>
    </xf>
    <xf numFmtId="0" fontId="3" fillId="10" borderId="24" xfId="0" applyFont="1" applyFill="1" applyBorder="1" applyAlignment="1">
      <alignment horizontal="center"/>
    </xf>
    <xf numFmtId="0" fontId="3" fillId="10" borderId="25" xfId="0" applyFont="1" applyFill="1" applyBorder="1" applyAlignment="1">
      <alignment horizontal="center"/>
    </xf>
    <xf numFmtId="0" fontId="0" fillId="10" borderId="26" xfId="0" applyFill="1" applyBorder="1" applyAlignment="1">
      <alignment horizontal="center"/>
    </xf>
    <xf numFmtId="0" fontId="0" fillId="10" borderId="27" xfId="0" applyFill="1" applyBorder="1" applyAlignment="1">
      <alignment horizontal="center"/>
    </xf>
    <xf numFmtId="0" fontId="0" fillId="10" borderId="28" xfId="0" applyFill="1" applyBorder="1" applyAlignment="1">
      <alignment horizontal="center"/>
    </xf>
    <xf numFmtId="0" fontId="0" fillId="10" borderId="21" xfId="0" applyFill="1" applyBorder="1" applyAlignment="1">
      <alignment horizontal="center" vertical="center"/>
    </xf>
    <xf numFmtId="0" fontId="0" fillId="10" borderId="22" xfId="0" applyFill="1" applyBorder="1" applyAlignment="1">
      <alignment horizontal="center" vertical="center"/>
    </xf>
    <xf numFmtId="0" fontId="0" fillId="10" borderId="23" xfId="0" applyFill="1" applyBorder="1" applyAlignment="1">
      <alignment horizontal="center" vertical="center"/>
    </xf>
    <xf numFmtId="0" fontId="11" fillId="10" borderId="21" xfId="0" applyFont="1" applyFill="1" applyBorder="1" applyAlignment="1">
      <alignment wrapText="1"/>
    </xf>
    <xf numFmtId="0" fontId="0" fillId="10" borderId="24" xfId="0" applyFill="1" applyBorder="1"/>
    <xf numFmtId="0" fontId="0" fillId="10" borderId="26" xfId="0" applyFill="1" applyBorder="1"/>
    <xf numFmtId="0" fontId="0" fillId="10" borderId="27" xfId="0" applyFill="1" applyBorder="1"/>
    <xf numFmtId="1" fontId="8" fillId="8" borderId="4" xfId="0" applyNumberFormat="1" applyFont="1" applyFill="1" applyBorder="1" applyAlignment="1">
      <alignment horizontal="center" vertical="center" wrapText="1"/>
    </xf>
    <xf numFmtId="1" fontId="8" fillId="8" borderId="7" xfId="0" applyNumberFormat="1" applyFont="1" applyFill="1" applyBorder="1" applyAlignment="1">
      <alignment horizontal="center" vertical="center" wrapText="1"/>
    </xf>
    <xf numFmtId="1" fontId="7" fillId="8" borderId="13" xfId="0" applyNumberFormat="1" applyFont="1" applyFill="1" applyBorder="1" applyAlignment="1">
      <alignment horizontal="center" vertical="center" wrapText="1"/>
    </xf>
    <xf numFmtId="1" fontId="8" fillId="8" borderId="5" xfId="0" applyNumberFormat="1" applyFont="1" applyFill="1" applyBorder="1" applyAlignment="1">
      <alignment horizontal="center" vertical="center" wrapText="1"/>
    </xf>
    <xf numFmtId="1" fontId="8" fillId="8" borderId="8" xfId="0" applyNumberFormat="1" applyFont="1" applyFill="1" applyBorder="1" applyAlignment="1">
      <alignment horizontal="center" vertical="center" wrapText="1"/>
    </xf>
    <xf numFmtId="1" fontId="7" fillId="8" borderId="14" xfId="0" applyNumberFormat="1" applyFont="1" applyFill="1" applyBorder="1" applyAlignment="1">
      <alignment horizontal="center" vertical="center" wrapText="1"/>
    </xf>
    <xf numFmtId="0" fontId="3" fillId="8" borderId="0" xfId="0" applyFont="1" applyFill="1" applyAlignment="1">
      <alignment wrapText="1"/>
    </xf>
    <xf numFmtId="0" fontId="0" fillId="8" borderId="0" xfId="0" applyFill="1" applyAlignment="1">
      <alignment wrapText="1"/>
    </xf>
    <xf numFmtId="0" fontId="0" fillId="8" borderId="0" xfId="0" applyFill="1" applyAlignment="1">
      <alignment horizontal="center" wrapText="1"/>
    </xf>
    <xf numFmtId="0" fontId="0" fillId="0" borderId="0" xfId="0" applyAlignment="1">
      <alignment wrapText="1"/>
    </xf>
    <xf numFmtId="0" fontId="3" fillId="9" borderId="0" xfId="0" applyFont="1" applyFill="1" applyAlignment="1">
      <alignment wrapText="1"/>
    </xf>
    <xf numFmtId="0" fontId="0" fillId="9" borderId="0" xfId="0" applyFill="1" applyAlignment="1">
      <alignment horizontal="center" wrapText="1"/>
    </xf>
    <xf numFmtId="0" fontId="3" fillId="10" borderId="0" xfId="0" applyFont="1" applyFill="1" applyAlignment="1">
      <alignment wrapText="1"/>
    </xf>
    <xf numFmtId="0" fontId="0" fillId="10" borderId="0" xfId="0" applyFill="1" applyAlignment="1">
      <alignment horizontal="center" wrapText="1"/>
    </xf>
    <xf numFmtId="1" fontId="7" fillId="9" borderId="19" xfId="0" applyNumberFormat="1" applyFont="1" applyFill="1" applyBorder="1" applyAlignment="1">
      <alignment horizontal="center" vertical="center" wrapText="1"/>
    </xf>
    <xf numFmtId="1" fontId="9" fillId="9" borderId="14" xfId="0" applyNumberFormat="1" applyFont="1" applyFill="1" applyBorder="1" applyAlignment="1">
      <alignment horizontal="center" vertical="center" wrapText="1"/>
    </xf>
    <xf numFmtId="1" fontId="8" fillId="7" borderId="4" xfId="0" applyNumberFormat="1" applyFont="1" applyFill="1" applyBorder="1" applyAlignment="1">
      <alignment horizontal="center" vertical="center" wrapText="1"/>
    </xf>
    <xf numFmtId="1" fontId="8" fillId="7" borderId="7" xfId="0" applyNumberFormat="1" applyFont="1" applyFill="1" applyBorder="1" applyAlignment="1">
      <alignment horizontal="center" vertical="center" wrapText="1"/>
    </xf>
    <xf numFmtId="1" fontId="10" fillId="7" borderId="4" xfId="0" applyNumberFormat="1" applyFont="1" applyFill="1" applyBorder="1" applyAlignment="1">
      <alignment horizontal="center" vertical="center" wrapText="1"/>
    </xf>
    <xf numFmtId="1" fontId="10" fillId="7" borderId="7" xfId="0" applyNumberFormat="1" applyFont="1" applyFill="1" applyBorder="1" applyAlignment="1">
      <alignment horizontal="center" vertical="center" wrapText="1"/>
    </xf>
    <xf numFmtId="0" fontId="9" fillId="10" borderId="15" xfId="0" applyFont="1" applyFill="1" applyBorder="1" applyAlignment="1">
      <alignment horizontal="left" vertical="center" wrapText="1"/>
    </xf>
    <xf numFmtId="0" fontId="9" fillId="10" borderId="16" xfId="0" applyFont="1" applyFill="1" applyBorder="1" applyAlignment="1">
      <alignment horizontal="left" vertical="center" wrapText="1"/>
    </xf>
    <xf numFmtId="0" fontId="9" fillId="9" borderId="15" xfId="0" applyFont="1" applyFill="1" applyBorder="1" applyAlignment="1">
      <alignment horizontal="left" vertical="center" wrapText="1"/>
    </xf>
    <xf numFmtId="0" fontId="9" fillId="9" borderId="16" xfId="0" applyFont="1" applyFill="1" applyBorder="1" applyAlignment="1">
      <alignment horizontal="left" vertical="center" wrapText="1"/>
    </xf>
    <xf numFmtId="0" fontId="0" fillId="7" borderId="29" xfId="0" applyFill="1" applyBorder="1" applyAlignment="1">
      <alignment horizontal="center"/>
    </xf>
    <xf numFmtId="0" fontId="0" fillId="7" borderId="30" xfId="0" applyFill="1" applyBorder="1" applyAlignment="1">
      <alignment horizontal="center"/>
    </xf>
    <xf numFmtId="1" fontId="7" fillId="10" borderId="19" xfId="0" applyNumberFormat="1" applyFont="1" applyFill="1" applyBorder="1" applyAlignment="1">
      <alignment horizontal="center" vertical="center" wrapText="1"/>
    </xf>
    <xf numFmtId="1" fontId="9" fillId="10" borderId="14" xfId="0" applyNumberFormat="1" applyFont="1" applyFill="1" applyBorder="1" applyAlignment="1">
      <alignment horizontal="center" vertical="center" wrapText="1"/>
    </xf>
    <xf numFmtId="0" fontId="0" fillId="9" borderId="31" xfId="0" applyFill="1" applyBorder="1" applyAlignment="1">
      <alignment horizontal="center"/>
    </xf>
    <xf numFmtId="49" fontId="0" fillId="0" borderId="0" xfId="0" applyNumberFormat="1" applyBorder="1" applyAlignment="1">
      <alignment horizontal="left" wrapText="1"/>
    </xf>
    <xf numFmtId="49" fontId="0" fillId="0" borderId="0" xfId="0" applyNumberFormat="1" applyBorder="1" applyAlignment="1">
      <alignment horizontal="left"/>
    </xf>
    <xf numFmtId="49" fontId="12" fillId="0" borderId="0" xfId="0" applyNumberFormat="1" applyFont="1" applyBorder="1" applyAlignment="1">
      <alignment horizontal="left"/>
    </xf>
    <xf numFmtId="0" fontId="0" fillId="0" borderId="12" xfId="0" applyNumberFormat="1" applyBorder="1" applyAlignment="1">
      <alignment horizontal="left" wrapText="1"/>
    </xf>
    <xf numFmtId="0" fontId="0" fillId="0" borderId="12" xfId="0" applyNumberFormat="1" applyBorder="1" applyAlignment="1">
      <alignment horizontal="left"/>
    </xf>
    <xf numFmtId="0" fontId="9" fillId="7" borderId="0" xfId="0" applyFont="1" applyFill="1" applyBorder="1" applyAlignment="1">
      <alignment vertical="center" wrapText="1"/>
    </xf>
    <xf numFmtId="0" fontId="9" fillId="7" borderId="0" xfId="0" applyFont="1" applyFill="1" applyBorder="1" applyAlignment="1">
      <alignment horizontal="center" vertical="center" wrapText="1"/>
    </xf>
    <xf numFmtId="0" fontId="9" fillId="9" borderId="32" xfId="0" applyFont="1" applyFill="1" applyBorder="1" applyAlignment="1">
      <alignment horizontal="left" vertical="center" wrapText="1"/>
    </xf>
    <xf numFmtId="0" fontId="9" fillId="9" borderId="33" xfId="0" applyFont="1" applyFill="1" applyBorder="1" applyAlignment="1">
      <alignment horizontal="left" vertical="center" wrapText="1"/>
    </xf>
    <xf numFmtId="0" fontId="13" fillId="10" borderId="14" xfId="0" applyFont="1" applyFill="1" applyBorder="1" applyAlignment="1">
      <alignment horizontal="center" vertical="center" wrapText="1"/>
    </xf>
    <xf numFmtId="1" fontId="7" fillId="9" borderId="14" xfId="0" applyNumberFormat="1" applyFont="1" applyFill="1" applyBorder="1" applyAlignment="1">
      <alignment horizontal="center" vertical="center" wrapText="1"/>
    </xf>
    <xf numFmtId="1" fontId="0" fillId="0" borderId="0" xfId="0" applyNumberFormat="1" applyFill="1"/>
    <xf numFmtId="0" fontId="0" fillId="0" borderId="0" xfId="0" applyBorder="1"/>
    <xf numFmtId="1" fontId="8" fillId="10" borderId="14" xfId="0" applyNumberFormat="1" applyFont="1" applyFill="1" applyBorder="1" applyAlignment="1">
      <alignment horizontal="center" vertical="center" wrapText="1"/>
    </xf>
    <xf numFmtId="1" fontId="13" fillId="10" borderId="14" xfId="0" applyNumberFormat="1" applyFont="1" applyFill="1" applyBorder="1" applyAlignment="1">
      <alignment horizontal="center" vertical="center" wrapText="1"/>
    </xf>
    <xf numFmtId="0" fontId="0" fillId="0" borderId="37" xfId="0" applyBorder="1" applyAlignment="1">
      <alignment wrapText="1"/>
    </xf>
    <xf numFmtId="0" fontId="0" fillId="0" borderId="0" xfId="0" applyBorder="1" applyAlignment="1">
      <alignment wrapText="1"/>
    </xf>
    <xf numFmtId="0" fontId="3" fillId="0" borderId="0" xfId="0" applyFont="1" applyBorder="1" applyAlignment="1">
      <alignment horizontal="center" vertical="center"/>
    </xf>
    <xf numFmtId="0" fontId="3" fillId="0" borderId="0" xfId="0" applyFont="1" applyBorder="1" applyAlignment="1">
      <alignment horizontal="center" vertical="center" wrapText="1"/>
    </xf>
    <xf numFmtId="0" fontId="3" fillId="0" borderId="36" xfId="0" applyFont="1" applyBorder="1" applyAlignment="1">
      <alignment wrapText="1"/>
    </xf>
    <xf numFmtId="0" fontId="0" fillId="0" borderId="36" xfId="0" applyFont="1" applyBorder="1" applyAlignment="1">
      <alignment wrapText="1"/>
    </xf>
    <xf numFmtId="0" fontId="0" fillId="9" borderId="38" xfId="0" applyFill="1" applyBorder="1" applyAlignment="1">
      <alignment horizontal="center"/>
    </xf>
    <xf numFmtId="0" fontId="3" fillId="12" borderId="30" xfId="0" applyFont="1" applyFill="1" applyBorder="1" applyAlignment="1">
      <alignment wrapText="1"/>
    </xf>
    <xf numFmtId="0" fontId="0" fillId="10" borderId="24" xfId="0" applyFill="1" applyBorder="1" applyAlignment="1">
      <alignment wrapText="1"/>
    </xf>
    <xf numFmtId="0" fontId="0" fillId="9" borderId="24" xfId="0" applyFill="1" applyBorder="1" applyAlignment="1">
      <alignment wrapText="1"/>
    </xf>
    <xf numFmtId="0" fontId="8" fillId="9" borderId="16" xfId="0" applyFont="1" applyFill="1" applyBorder="1" applyAlignment="1">
      <alignment horizontal="center" vertical="center" wrapText="1"/>
    </xf>
    <xf numFmtId="1" fontId="7" fillId="9" borderId="16" xfId="0" applyNumberFormat="1" applyFont="1" applyFill="1" applyBorder="1" applyAlignment="1">
      <alignment horizontal="center" vertical="center" wrapText="1"/>
    </xf>
    <xf numFmtId="0" fontId="9" fillId="9" borderId="39" xfId="0" applyFont="1" applyFill="1" applyBorder="1" applyAlignment="1">
      <alignment vertical="center" wrapText="1"/>
    </xf>
    <xf numFmtId="0" fontId="9" fillId="9" borderId="40" xfId="0" applyFont="1" applyFill="1" applyBorder="1" applyAlignment="1">
      <alignment vertical="center" wrapText="1"/>
    </xf>
    <xf numFmtId="0" fontId="0" fillId="7" borderId="12" xfId="0" applyFill="1" applyBorder="1" applyAlignment="1">
      <alignment horizontal="center"/>
    </xf>
    <xf numFmtId="0" fontId="9" fillId="7" borderId="12" xfId="0" applyFont="1" applyFill="1" applyBorder="1" applyAlignment="1">
      <alignment vertical="center" wrapText="1"/>
    </xf>
    <xf numFmtId="0" fontId="8" fillId="7" borderId="12" xfId="0" applyFont="1" applyFill="1" applyBorder="1" applyAlignment="1">
      <alignment horizontal="center" vertical="center" wrapText="1"/>
    </xf>
    <xf numFmtId="0" fontId="7" fillId="7" borderId="12" xfId="0" applyFont="1" applyFill="1" applyBorder="1" applyAlignment="1">
      <alignment horizontal="center" vertical="center" wrapText="1"/>
    </xf>
    <xf numFmtId="0" fontId="0" fillId="7" borderId="22" xfId="0" applyFill="1" applyBorder="1" applyAlignment="1">
      <alignment horizontal="center"/>
    </xf>
    <xf numFmtId="0" fontId="0" fillId="7" borderId="23" xfId="0" applyFill="1" applyBorder="1" applyAlignment="1">
      <alignment horizontal="center"/>
    </xf>
    <xf numFmtId="0" fontId="9" fillId="7" borderId="24" xfId="0" applyFont="1" applyFill="1" applyBorder="1" applyAlignment="1">
      <alignment vertical="center" wrapText="1"/>
    </xf>
    <xf numFmtId="0" fontId="8" fillId="7" borderId="25" xfId="0" applyFont="1" applyFill="1" applyBorder="1" applyAlignment="1">
      <alignment horizontal="center" vertical="center" wrapText="1"/>
    </xf>
    <xf numFmtId="0" fontId="7" fillId="7" borderId="25" xfId="0" applyFont="1" applyFill="1" applyBorder="1" applyAlignment="1">
      <alignment horizontal="center" vertical="center" wrapText="1"/>
    </xf>
    <xf numFmtId="0" fontId="0" fillId="7" borderId="24" xfId="0" applyFill="1" applyBorder="1"/>
    <xf numFmtId="0" fontId="0" fillId="7" borderId="25" xfId="0" applyFill="1" applyBorder="1" applyAlignment="1">
      <alignment horizontal="center"/>
    </xf>
    <xf numFmtId="0" fontId="9" fillId="7" borderId="26" xfId="0" applyFont="1" applyFill="1" applyBorder="1" applyAlignment="1">
      <alignment vertical="center" wrapText="1"/>
    </xf>
    <xf numFmtId="0" fontId="9" fillId="7" borderId="27" xfId="0" applyFont="1" applyFill="1" applyBorder="1" applyAlignment="1">
      <alignment vertical="center" wrapText="1"/>
    </xf>
    <xf numFmtId="0" fontId="0" fillId="7" borderId="27" xfId="0" applyFill="1" applyBorder="1" applyAlignment="1">
      <alignment horizontal="center"/>
    </xf>
    <xf numFmtId="0" fontId="0" fillId="7" borderId="28" xfId="0" applyFill="1" applyBorder="1" applyAlignment="1">
      <alignment horizontal="center"/>
    </xf>
    <xf numFmtId="0" fontId="0" fillId="7" borderId="21" xfId="0" applyFill="1" applyBorder="1" applyAlignment="1">
      <alignment horizontal="center"/>
    </xf>
    <xf numFmtId="0" fontId="8" fillId="7" borderId="24" xfId="0" applyFont="1" applyFill="1" applyBorder="1" applyAlignment="1">
      <alignment horizontal="center" vertical="center" wrapText="1"/>
    </xf>
    <xf numFmtId="0" fontId="7" fillId="7" borderId="24" xfId="0" applyFont="1" applyFill="1" applyBorder="1" applyAlignment="1">
      <alignment horizontal="center" vertical="center" wrapText="1"/>
    </xf>
    <xf numFmtId="0" fontId="0" fillId="7" borderId="24" xfId="0" applyFill="1" applyBorder="1" applyAlignment="1">
      <alignment horizontal="center"/>
    </xf>
    <xf numFmtId="0" fontId="0" fillId="7" borderId="26" xfId="0" applyFill="1" applyBorder="1" applyAlignment="1">
      <alignment horizontal="center"/>
    </xf>
    <xf numFmtId="0" fontId="9" fillId="7" borderId="21" xfId="0" applyFont="1" applyFill="1" applyBorder="1" applyAlignment="1">
      <alignment vertical="center" wrapText="1"/>
    </xf>
    <xf numFmtId="0" fontId="9" fillId="7" borderId="22" xfId="0" applyFont="1" applyFill="1" applyBorder="1" applyAlignment="1">
      <alignment horizontal="center" vertical="center" wrapText="1"/>
    </xf>
    <xf numFmtId="0" fontId="14" fillId="7" borderId="14" xfId="0" applyFont="1" applyFill="1" applyBorder="1" applyAlignment="1">
      <alignment horizontal="center" vertical="center" wrapText="1"/>
    </xf>
    <xf numFmtId="0" fontId="7" fillId="10" borderId="15" xfId="0" applyFont="1" applyFill="1" applyBorder="1" applyAlignment="1">
      <alignment horizontal="center" vertical="center" wrapText="1"/>
    </xf>
    <xf numFmtId="0" fontId="7" fillId="10" borderId="16" xfId="0" applyFont="1" applyFill="1" applyBorder="1" applyAlignment="1">
      <alignment horizontal="center" vertical="center" wrapText="1"/>
    </xf>
    <xf numFmtId="0" fontId="9" fillId="10" borderId="15" xfId="0" applyFont="1" applyFill="1" applyBorder="1" applyAlignment="1">
      <alignment horizontal="left" vertical="center" wrapText="1"/>
    </xf>
    <xf numFmtId="0" fontId="9" fillId="10" borderId="16" xfId="0" applyFont="1" applyFill="1" applyBorder="1" applyAlignment="1">
      <alignment horizontal="left" vertical="center" wrapText="1"/>
    </xf>
    <xf numFmtId="0" fontId="15" fillId="2" borderId="0" xfId="1"/>
    <xf numFmtId="0" fontId="15" fillId="2" borderId="12" xfId="1" applyBorder="1" applyAlignment="1">
      <alignment horizontal="left" wrapText="1"/>
    </xf>
    <xf numFmtId="0" fontId="15" fillId="2" borderId="12" xfId="1" applyBorder="1" applyAlignment="1">
      <alignment horizontal="left"/>
    </xf>
    <xf numFmtId="0" fontId="15" fillId="10" borderId="28" xfId="1" applyFill="1" applyBorder="1" applyAlignment="1">
      <alignment horizontal="center"/>
    </xf>
    <xf numFmtId="0" fontId="15" fillId="10" borderId="27" xfId="1" applyFill="1" applyBorder="1" applyAlignment="1">
      <alignment horizontal="center"/>
    </xf>
    <xf numFmtId="0" fontId="15" fillId="10" borderId="26" xfId="1" applyFill="1" applyBorder="1" applyAlignment="1">
      <alignment horizontal="center"/>
    </xf>
    <xf numFmtId="0" fontId="15" fillId="2" borderId="0" xfId="1" applyAlignment="1">
      <alignment horizontal="center"/>
    </xf>
    <xf numFmtId="0" fontId="15" fillId="10" borderId="27" xfId="1" applyFill="1" applyBorder="1"/>
    <xf numFmtId="0" fontId="15" fillId="10" borderId="26" xfId="1" applyFill="1" applyBorder="1"/>
    <xf numFmtId="0" fontId="15" fillId="10" borderId="25" xfId="1" applyFill="1" applyBorder="1" applyAlignment="1">
      <alignment horizontal="center"/>
    </xf>
    <xf numFmtId="0" fontId="15" fillId="10" borderId="12" xfId="1" applyFill="1" applyBorder="1" applyAlignment="1">
      <alignment horizontal="center"/>
    </xf>
    <xf numFmtId="0" fontId="15" fillId="10" borderId="24" xfId="1" applyFill="1" applyBorder="1" applyAlignment="1">
      <alignment horizontal="center"/>
    </xf>
    <xf numFmtId="0" fontId="15" fillId="10" borderId="12" xfId="1" applyFill="1" applyBorder="1"/>
    <xf numFmtId="0" fontId="15" fillId="10" borderId="24" xfId="1" applyFill="1" applyBorder="1"/>
    <xf numFmtId="0" fontId="3" fillId="10" borderId="25" xfId="1" applyFont="1" applyFill="1" applyBorder="1" applyAlignment="1">
      <alignment horizontal="center"/>
    </xf>
    <xf numFmtId="0" fontId="3" fillId="10" borderId="12" xfId="1" applyFont="1" applyFill="1" applyBorder="1" applyAlignment="1">
      <alignment horizontal="center"/>
    </xf>
    <xf numFmtId="0" fontId="3" fillId="10" borderId="24" xfId="1" applyFont="1" applyFill="1" applyBorder="1" applyAlignment="1">
      <alignment horizontal="center"/>
    </xf>
    <xf numFmtId="0" fontId="3" fillId="2" borderId="0" xfId="1" applyFont="1" applyAlignment="1">
      <alignment horizontal="center"/>
    </xf>
    <xf numFmtId="0" fontId="15" fillId="10" borderId="24" xfId="1" applyFill="1" applyBorder="1" applyAlignment="1">
      <alignment wrapText="1"/>
    </xf>
    <xf numFmtId="0" fontId="15" fillId="10" borderId="23" xfId="1" applyFill="1" applyBorder="1" applyAlignment="1">
      <alignment horizontal="center" vertical="center"/>
    </xf>
    <xf numFmtId="0" fontId="15" fillId="10" borderId="22" xfId="1" applyFill="1" applyBorder="1" applyAlignment="1">
      <alignment horizontal="center" vertical="center"/>
    </xf>
    <xf numFmtId="0" fontId="15" fillId="10" borderId="21" xfId="1" applyFill="1" applyBorder="1" applyAlignment="1">
      <alignment horizontal="center" vertical="center"/>
    </xf>
    <xf numFmtId="0" fontId="15" fillId="2" borderId="0" xfId="1" applyAlignment="1">
      <alignment horizontal="center" vertical="center"/>
    </xf>
    <xf numFmtId="0" fontId="11" fillId="10" borderId="21" xfId="1" applyFont="1" applyFill="1" applyBorder="1" applyAlignment="1">
      <alignment wrapText="1"/>
    </xf>
    <xf numFmtId="0" fontId="15" fillId="9" borderId="28" xfId="1" applyFill="1" applyBorder="1" applyAlignment="1">
      <alignment horizontal="center"/>
    </xf>
    <xf numFmtId="0" fontId="15" fillId="9" borderId="27" xfId="1" applyFill="1" applyBorder="1" applyAlignment="1">
      <alignment horizontal="center"/>
    </xf>
    <xf numFmtId="0" fontId="15" fillId="9" borderId="26" xfId="1" applyFill="1" applyBorder="1" applyAlignment="1">
      <alignment horizontal="center"/>
    </xf>
    <xf numFmtId="0" fontId="15" fillId="9" borderId="27" xfId="1" applyFill="1" applyBorder="1"/>
    <xf numFmtId="0" fontId="15" fillId="9" borderId="26" xfId="1" applyFill="1" applyBorder="1"/>
    <xf numFmtId="0" fontId="15" fillId="9" borderId="25" xfId="1" applyFill="1" applyBorder="1" applyAlignment="1">
      <alignment horizontal="center"/>
    </xf>
    <xf numFmtId="0" fontId="15" fillId="9" borderId="12" xfId="1" applyFill="1" applyBorder="1" applyAlignment="1">
      <alignment horizontal="center"/>
    </xf>
    <xf numFmtId="0" fontId="15" fillId="9" borderId="24" xfId="1" applyFill="1" applyBorder="1" applyAlignment="1">
      <alignment horizontal="center"/>
    </xf>
    <xf numFmtId="0" fontId="15" fillId="9" borderId="12" xfId="1" applyFill="1" applyBorder="1"/>
    <xf numFmtId="0" fontId="15" fillId="9" borderId="24" xfId="1" applyFill="1" applyBorder="1"/>
    <xf numFmtId="0" fontId="3" fillId="9" borderId="25" xfId="1" applyFont="1" applyFill="1" applyBorder="1" applyAlignment="1">
      <alignment horizontal="center"/>
    </xf>
    <xf numFmtId="0" fontId="3" fillId="9" borderId="12" xfId="1" applyFont="1" applyFill="1" applyBorder="1" applyAlignment="1">
      <alignment horizontal="center"/>
    </xf>
    <xf numFmtId="0" fontId="3" fillId="9" borderId="24" xfId="1" applyFont="1" applyFill="1" applyBorder="1" applyAlignment="1">
      <alignment horizontal="center"/>
    </xf>
    <xf numFmtId="0" fontId="15" fillId="9" borderId="24" xfId="1" applyFill="1" applyBorder="1" applyAlignment="1">
      <alignment wrapText="1"/>
    </xf>
    <xf numFmtId="0" fontId="15" fillId="9" borderId="23" xfId="1" applyFill="1" applyBorder="1" applyAlignment="1">
      <alignment horizontal="center"/>
    </xf>
    <xf numFmtId="0" fontId="15" fillId="9" borderId="22" xfId="1" applyFill="1" applyBorder="1" applyAlignment="1">
      <alignment horizontal="center"/>
    </xf>
    <xf numFmtId="0" fontId="15" fillId="9" borderId="21" xfId="1" applyFill="1" applyBorder="1" applyAlignment="1">
      <alignment horizontal="center"/>
    </xf>
    <xf numFmtId="0" fontId="11" fillId="9" borderId="21" xfId="1" applyFont="1" applyFill="1" applyBorder="1"/>
    <xf numFmtId="0" fontId="15" fillId="7" borderId="0" xfId="1" applyFill="1"/>
    <xf numFmtId="0" fontId="15" fillId="7" borderId="28" xfId="1" applyFill="1" applyBorder="1" applyAlignment="1">
      <alignment horizontal="center"/>
    </xf>
    <xf numFmtId="0" fontId="15" fillId="7" borderId="27" xfId="1" applyFill="1" applyBorder="1" applyAlignment="1">
      <alignment horizontal="center"/>
    </xf>
    <xf numFmtId="0" fontId="15" fillId="7" borderId="26" xfId="1" applyFill="1" applyBorder="1" applyAlignment="1">
      <alignment horizontal="center"/>
    </xf>
    <xf numFmtId="0" fontId="9" fillId="7" borderId="27" xfId="1" applyFont="1" applyFill="1" applyBorder="1" applyAlignment="1">
      <alignment vertical="center" wrapText="1"/>
    </xf>
    <xf numFmtId="0" fontId="9" fillId="7" borderId="26" xfId="1" applyFont="1" applyFill="1" applyBorder="1" applyAlignment="1">
      <alignment vertical="center" wrapText="1"/>
    </xf>
    <xf numFmtId="0" fontId="15" fillId="7" borderId="25" xfId="1" applyFill="1" applyBorder="1" applyAlignment="1">
      <alignment horizontal="center"/>
    </xf>
    <xf numFmtId="0" fontId="15" fillId="7" borderId="12" xfId="1" applyFill="1" applyBorder="1" applyAlignment="1">
      <alignment horizontal="center"/>
    </xf>
    <xf numFmtId="0" fontId="15" fillId="7" borderId="24" xfId="1" applyFill="1" applyBorder="1" applyAlignment="1">
      <alignment horizontal="center"/>
    </xf>
    <xf numFmtId="0" fontId="9" fillId="7" borderId="12" xfId="1" applyFont="1" applyFill="1" applyBorder="1" applyAlignment="1">
      <alignment vertical="center" wrapText="1"/>
    </xf>
    <xf numFmtId="0" fontId="15" fillId="7" borderId="24" xfId="1" applyFill="1" applyBorder="1"/>
    <xf numFmtId="0" fontId="7" fillId="7" borderId="25" xfId="1" applyFont="1" applyFill="1" applyBorder="1" applyAlignment="1">
      <alignment horizontal="center" vertical="center" wrapText="1"/>
    </xf>
    <xf numFmtId="0" fontId="7" fillId="7" borderId="12" xfId="1" applyFont="1" applyFill="1" applyBorder="1" applyAlignment="1">
      <alignment horizontal="center" vertical="center" wrapText="1"/>
    </xf>
    <xf numFmtId="0" fontId="7" fillId="7" borderId="24" xfId="1" applyFont="1" applyFill="1" applyBorder="1" applyAlignment="1">
      <alignment horizontal="center" vertical="center" wrapText="1"/>
    </xf>
    <xf numFmtId="0" fontId="9" fillId="7" borderId="24" xfId="1" applyFont="1" applyFill="1" applyBorder="1" applyAlignment="1">
      <alignment vertical="center" wrapText="1"/>
    </xf>
    <xf numFmtId="0" fontId="8" fillId="7" borderId="25" xfId="1" applyFont="1" applyFill="1" applyBorder="1" applyAlignment="1">
      <alignment horizontal="center" vertical="center" wrapText="1"/>
    </xf>
    <xf numFmtId="0" fontId="8" fillId="7" borderId="12" xfId="1" applyFont="1" applyFill="1" applyBorder="1" applyAlignment="1">
      <alignment horizontal="center" vertical="center" wrapText="1"/>
    </xf>
    <xf numFmtId="0" fontId="8" fillId="7" borderId="24" xfId="1" applyFont="1" applyFill="1" applyBorder="1" applyAlignment="1">
      <alignment horizontal="center" vertical="center" wrapText="1"/>
    </xf>
    <xf numFmtId="0" fontId="15" fillId="7" borderId="23" xfId="1" applyFill="1" applyBorder="1" applyAlignment="1">
      <alignment horizontal="center"/>
    </xf>
    <xf numFmtId="0" fontId="15" fillId="7" borderId="22" xfId="1" applyFill="1" applyBorder="1" applyAlignment="1">
      <alignment horizontal="center"/>
    </xf>
    <xf numFmtId="0" fontId="15" fillId="7" borderId="21" xfId="1" applyFill="1" applyBorder="1" applyAlignment="1">
      <alignment horizontal="center"/>
    </xf>
    <xf numFmtId="0" fontId="3" fillId="7" borderId="21" xfId="1" applyFont="1" applyFill="1" applyBorder="1"/>
    <xf numFmtId="0" fontId="15" fillId="7" borderId="0" xfId="1" applyFill="1" applyAlignment="1">
      <alignment horizontal="center"/>
    </xf>
    <xf numFmtId="0" fontId="11" fillId="7" borderId="0" xfId="1" applyFont="1" applyFill="1"/>
    <xf numFmtId="0" fontId="9" fillId="7" borderId="0" xfId="1" applyFont="1" applyFill="1" applyAlignment="1">
      <alignment horizontal="center" vertical="center" wrapText="1"/>
    </xf>
    <xf numFmtId="0" fontId="9" fillId="7" borderId="0" xfId="1" applyFont="1" applyFill="1" applyAlignment="1">
      <alignment vertical="center" wrapText="1"/>
    </xf>
    <xf numFmtId="1" fontId="15" fillId="7" borderId="0" xfId="1" applyNumberFormat="1" applyFill="1"/>
    <xf numFmtId="0" fontId="9" fillId="7" borderId="7" xfId="1" applyFont="1" applyFill="1" applyBorder="1" applyAlignment="1">
      <alignment horizontal="center" vertical="center" wrapText="1"/>
    </xf>
    <xf numFmtId="0" fontId="9" fillId="7" borderId="6" xfId="1" applyFont="1" applyFill="1" applyBorder="1" applyAlignment="1">
      <alignment vertical="center" wrapText="1"/>
    </xf>
    <xf numFmtId="1" fontId="10" fillId="7" borderId="7" xfId="1" applyNumberFormat="1" applyFont="1" applyFill="1" applyBorder="1" applyAlignment="1">
      <alignment horizontal="center" vertical="center" wrapText="1"/>
    </xf>
    <xf numFmtId="0" fontId="10" fillId="7" borderId="7" xfId="1" applyFont="1" applyFill="1" applyBorder="1" applyAlignment="1">
      <alignment horizontal="center" vertical="center" wrapText="1"/>
    </xf>
    <xf numFmtId="1" fontId="10" fillId="7" borderId="4" xfId="1" applyNumberFormat="1" applyFont="1" applyFill="1" applyBorder="1" applyAlignment="1">
      <alignment horizontal="center" vertical="center" wrapText="1"/>
    </xf>
    <xf numFmtId="0" fontId="10" fillId="7" borderId="4" xfId="1" applyFont="1" applyFill="1" applyBorder="1" applyAlignment="1">
      <alignment horizontal="center" vertical="center" wrapText="1"/>
    </xf>
    <xf numFmtId="0" fontId="9" fillId="7" borderId="3" xfId="1" applyFont="1" applyFill="1" applyBorder="1" applyAlignment="1">
      <alignment vertical="center" wrapText="1"/>
    </xf>
    <xf numFmtId="1" fontId="8" fillId="7" borderId="7" xfId="1" applyNumberFormat="1" applyFont="1" applyFill="1" applyBorder="1" applyAlignment="1">
      <alignment horizontal="center" vertical="center" wrapText="1"/>
    </xf>
    <xf numFmtId="0" fontId="8" fillId="7" borderId="7" xfId="1" applyFont="1" applyFill="1" applyBorder="1" applyAlignment="1">
      <alignment horizontal="center" vertical="center" wrapText="1"/>
    </xf>
    <xf numFmtId="0" fontId="7" fillId="7" borderId="6" xfId="1" applyFont="1" applyFill="1" applyBorder="1" applyAlignment="1">
      <alignment vertical="center" wrapText="1"/>
    </xf>
    <xf numFmtId="1" fontId="8" fillId="7" borderId="4" xfId="1" applyNumberFormat="1" applyFont="1" applyFill="1" applyBorder="1" applyAlignment="1">
      <alignment horizontal="center" vertical="center" wrapText="1"/>
    </xf>
    <xf numFmtId="0" fontId="8" fillId="7" borderId="4" xfId="1" applyFont="1" applyFill="1" applyBorder="1" applyAlignment="1">
      <alignment horizontal="center" vertical="center" wrapText="1"/>
    </xf>
    <xf numFmtId="0" fontId="7" fillId="7" borderId="3" xfId="1" applyFont="1" applyFill="1" applyBorder="1" applyAlignment="1">
      <alignment vertical="center" wrapText="1"/>
    </xf>
    <xf numFmtId="0" fontId="3" fillId="7" borderId="0" xfId="1" applyFont="1" applyFill="1"/>
    <xf numFmtId="0" fontId="15" fillId="8" borderId="0" xfId="1" applyFill="1"/>
    <xf numFmtId="1" fontId="7" fillId="8" borderId="14" xfId="1" applyNumberFormat="1" applyFont="1" applyFill="1" applyBorder="1" applyAlignment="1">
      <alignment horizontal="center" vertical="center" wrapText="1"/>
    </xf>
    <xf numFmtId="0" fontId="7" fillId="8" borderId="10" xfId="1" applyFont="1" applyFill="1" applyBorder="1" applyAlignment="1">
      <alignment vertical="center" wrapText="1"/>
    </xf>
    <xf numFmtId="0" fontId="7" fillId="8" borderId="9" xfId="1" applyFont="1" applyFill="1" applyBorder="1" applyAlignment="1">
      <alignment vertical="center" wrapText="1"/>
    </xf>
    <xf numFmtId="0" fontId="8" fillId="8" borderId="14" xfId="1" applyFont="1" applyFill="1" applyBorder="1" applyAlignment="1">
      <alignment horizontal="center" vertical="center" wrapText="1"/>
    </xf>
    <xf numFmtId="1" fontId="7" fillId="8" borderId="13" xfId="1" applyNumberFormat="1" applyFont="1" applyFill="1" applyBorder="1" applyAlignment="1">
      <alignment horizontal="center" vertical="center" wrapText="1"/>
    </xf>
    <xf numFmtId="0" fontId="7" fillId="8" borderId="20" xfId="1" applyFont="1" applyFill="1" applyBorder="1" applyAlignment="1">
      <alignment vertical="center" wrapText="1"/>
    </xf>
    <xf numFmtId="1" fontId="8" fillId="8" borderId="7" xfId="1" applyNumberFormat="1" applyFont="1" applyFill="1" applyBorder="1" applyAlignment="1">
      <alignment horizontal="center" vertical="center" wrapText="1"/>
    </xf>
    <xf numFmtId="0" fontId="7" fillId="8" borderId="6" xfId="1" applyFont="1" applyFill="1" applyBorder="1" applyAlignment="1">
      <alignment vertical="center" wrapText="1"/>
    </xf>
    <xf numFmtId="1" fontId="15" fillId="2" borderId="0" xfId="1" applyNumberFormat="1"/>
    <xf numFmtId="0" fontId="13" fillId="10" borderId="14" xfId="1" applyFont="1" applyFill="1" applyBorder="1" applyAlignment="1">
      <alignment horizontal="center" vertical="center" wrapText="1"/>
    </xf>
    <xf numFmtId="0" fontId="9" fillId="10" borderId="10" xfId="1" applyFont="1" applyFill="1" applyBorder="1" applyAlignment="1">
      <alignment vertical="center" wrapText="1"/>
    </xf>
    <xf numFmtId="0" fontId="9" fillId="10" borderId="9" xfId="1" applyFont="1" applyFill="1" applyBorder="1" applyAlignment="1">
      <alignment vertical="center" wrapText="1"/>
    </xf>
    <xf numFmtId="0" fontId="8" fillId="10" borderId="14" xfId="1" applyFont="1" applyFill="1" applyBorder="1" applyAlignment="1">
      <alignment horizontal="center" vertical="center" wrapText="1"/>
    </xf>
    <xf numFmtId="0" fontId="8" fillId="10" borderId="16" xfId="1" applyFont="1" applyFill="1" applyBorder="1" applyAlignment="1">
      <alignment horizontal="center" vertical="center" wrapText="1"/>
    </xf>
    <xf numFmtId="1" fontId="7" fillId="9" borderId="17" xfId="1" applyNumberFormat="1" applyFont="1" applyFill="1" applyBorder="1" applyAlignment="1">
      <alignment horizontal="center" vertical="center" wrapText="1"/>
    </xf>
    <xf numFmtId="0" fontId="9" fillId="9" borderId="10" xfId="1" applyFont="1" applyFill="1" applyBorder="1" applyAlignment="1">
      <alignment vertical="center" wrapText="1"/>
    </xf>
    <xf numFmtId="0" fontId="9" fillId="9" borderId="9" xfId="1" applyFont="1" applyFill="1" applyBorder="1" applyAlignment="1">
      <alignment vertical="center" wrapText="1"/>
    </xf>
    <xf numFmtId="0" fontId="8" fillId="9" borderId="14" xfId="1" applyFont="1" applyFill="1" applyBorder="1" applyAlignment="1">
      <alignment horizontal="center" vertical="center" wrapText="1"/>
    </xf>
    <xf numFmtId="0" fontId="9" fillId="10" borderId="33" xfId="1" applyFont="1" applyFill="1" applyBorder="1" applyAlignment="1">
      <alignment horizontal="left" vertical="center" wrapText="1"/>
    </xf>
    <xf numFmtId="0" fontId="9" fillId="10" borderId="32" xfId="1" applyFont="1" applyFill="1" applyBorder="1" applyAlignment="1">
      <alignment horizontal="left" vertical="center" wrapText="1"/>
    </xf>
    <xf numFmtId="0" fontId="8" fillId="9" borderId="29" xfId="1" applyFont="1" applyFill="1" applyBorder="1" applyAlignment="1">
      <alignment horizontal="center" vertical="center" wrapText="1"/>
    </xf>
    <xf numFmtId="0" fontId="9" fillId="9" borderId="33" xfId="1" applyFont="1" applyFill="1" applyBorder="1" applyAlignment="1">
      <alignment horizontal="left" vertical="center" wrapText="1"/>
    </xf>
    <xf numFmtId="0" fontId="9" fillId="9" borderId="32" xfId="1" applyFont="1" applyFill="1" applyBorder="1" applyAlignment="1">
      <alignment horizontal="left" vertical="center" wrapText="1"/>
    </xf>
    <xf numFmtId="0" fontId="9" fillId="10" borderId="14" xfId="1" applyFont="1" applyFill="1" applyBorder="1" applyAlignment="1">
      <alignment horizontal="center" vertical="center" wrapText="1"/>
    </xf>
    <xf numFmtId="1" fontId="9" fillId="10" borderId="14" xfId="1" applyNumberFormat="1" applyFont="1" applyFill="1" applyBorder="1" applyAlignment="1">
      <alignment horizontal="center" vertical="center" wrapText="1"/>
    </xf>
    <xf numFmtId="0" fontId="9" fillId="10" borderId="14" xfId="1" applyFont="1" applyFill="1" applyBorder="1" applyAlignment="1">
      <alignment vertical="center" wrapText="1"/>
    </xf>
    <xf numFmtId="1" fontId="9" fillId="9" borderId="14" xfId="1" applyNumberFormat="1" applyFont="1" applyFill="1" applyBorder="1" applyAlignment="1">
      <alignment horizontal="center" vertical="center" wrapText="1"/>
    </xf>
    <xf numFmtId="0" fontId="9" fillId="9" borderId="14" xfId="1" applyFont="1" applyFill="1" applyBorder="1" applyAlignment="1">
      <alignment vertical="center" wrapText="1"/>
    </xf>
    <xf numFmtId="0" fontId="8" fillId="10" borderId="7" xfId="1" applyFont="1" applyFill="1" applyBorder="1" applyAlignment="1">
      <alignment horizontal="center" vertical="center" wrapText="1"/>
    </xf>
    <xf numFmtId="0" fontId="8" fillId="9" borderId="17" xfId="1" applyFont="1" applyFill="1" applyBorder="1" applyAlignment="1">
      <alignment horizontal="center" vertical="center" wrapText="1"/>
    </xf>
    <xf numFmtId="1" fontId="8" fillId="8" borderId="8" xfId="1" applyNumberFormat="1" applyFont="1" applyFill="1" applyBorder="1" applyAlignment="1">
      <alignment horizontal="center" vertical="center" wrapText="1"/>
    </xf>
    <xf numFmtId="1" fontId="7" fillId="10" borderId="19" xfId="1" applyNumberFormat="1" applyFont="1" applyFill="1" applyBorder="1" applyAlignment="1">
      <alignment horizontal="center" vertical="center" wrapText="1"/>
    </xf>
    <xf numFmtId="0" fontId="7" fillId="10" borderId="18" xfId="1" applyFont="1" applyFill="1" applyBorder="1" applyAlignment="1">
      <alignment vertical="center" wrapText="1"/>
    </xf>
    <xf numFmtId="1" fontId="7" fillId="9" borderId="19" xfId="1" applyNumberFormat="1" applyFont="1" applyFill="1" applyBorder="1" applyAlignment="1">
      <alignment horizontal="center" vertical="center" wrapText="1"/>
    </xf>
    <xf numFmtId="0" fontId="7" fillId="9" borderId="18" xfId="1" applyFont="1" applyFill="1" applyBorder="1" applyAlignment="1">
      <alignment vertical="center" wrapText="1"/>
    </xf>
    <xf numFmtId="1" fontId="8" fillId="8" borderId="4" xfId="1" applyNumberFormat="1" applyFont="1" applyFill="1" applyBorder="1" applyAlignment="1">
      <alignment horizontal="center" vertical="center" wrapText="1"/>
    </xf>
    <xf numFmtId="1" fontId="8" fillId="8" borderId="5" xfId="1" applyNumberFormat="1" applyFont="1" applyFill="1" applyBorder="1" applyAlignment="1">
      <alignment horizontal="center" vertical="center" wrapText="1"/>
    </xf>
    <xf numFmtId="0" fontId="7" fillId="8" borderId="3" xfId="1" applyFont="1" applyFill="1" applyBorder="1" applyAlignment="1">
      <alignment vertical="center" wrapText="1"/>
    </xf>
    <xf numFmtId="0" fontId="15" fillId="2" borderId="0" xfId="1" applyAlignment="1">
      <alignment wrapText="1"/>
    </xf>
    <xf numFmtId="0" fontId="15" fillId="10" borderId="0" xfId="1" applyFill="1" applyAlignment="1">
      <alignment horizontal="center" wrapText="1"/>
    </xf>
    <xf numFmtId="0" fontId="3" fillId="10" borderId="0" xfId="1" applyFont="1" applyFill="1" applyAlignment="1">
      <alignment wrapText="1"/>
    </xf>
    <xf numFmtId="0" fontId="15" fillId="9" borderId="0" xfId="1" applyFill="1" applyAlignment="1">
      <alignment horizontal="center" wrapText="1"/>
    </xf>
    <xf numFmtId="0" fontId="3" fillId="9" borderId="0" xfId="1" applyFont="1" applyFill="1" applyAlignment="1">
      <alignment wrapText="1"/>
    </xf>
    <xf numFmtId="0" fontId="15" fillId="8" borderId="0" xfId="1" applyFill="1" applyAlignment="1">
      <alignment horizontal="center" wrapText="1"/>
    </xf>
    <xf numFmtId="0" fontId="15" fillId="8" borderId="0" xfId="1" applyFill="1" applyAlignment="1">
      <alignment wrapText="1"/>
    </xf>
    <xf numFmtId="0" fontId="3" fillId="8" borderId="0" xfId="1" applyFont="1" applyFill="1" applyAlignment="1">
      <alignment wrapText="1"/>
    </xf>
    <xf numFmtId="0" fontId="15" fillId="10" borderId="0" xfId="1" applyFill="1"/>
    <xf numFmtId="0" fontId="11" fillId="10" borderId="0" xfId="1" applyFont="1" applyFill="1"/>
    <xf numFmtId="0" fontId="15" fillId="9" borderId="0" xfId="1" applyFill="1"/>
    <xf numFmtId="0" fontId="11" fillId="9" borderId="0" xfId="1" applyFont="1" applyFill="1"/>
    <xf numFmtId="0" fontId="11" fillId="8" borderId="0" xfId="1" applyFont="1" applyFill="1"/>
    <xf numFmtId="0" fontId="3" fillId="2" borderId="0" xfId="1" applyFont="1"/>
    <xf numFmtId="0" fontId="5" fillId="2" borderId="0" xfId="1" applyFont="1"/>
    <xf numFmtId="1" fontId="3" fillId="2" borderId="0" xfId="1" applyNumberFormat="1" applyFont="1"/>
    <xf numFmtId="0" fontId="1" fillId="6" borderId="0" xfId="1" applyFont="1" applyFill="1" applyAlignment="1">
      <alignment horizontal="center" vertical="center"/>
    </xf>
    <xf numFmtId="0" fontId="1" fillId="2" borderId="0" xfId="1" applyFont="1" applyAlignment="1">
      <alignment horizontal="center" vertical="center"/>
    </xf>
    <xf numFmtId="0" fontId="15" fillId="7" borderId="30" xfId="1" applyFill="1" applyBorder="1" applyAlignment="1">
      <alignment horizontal="center"/>
    </xf>
    <xf numFmtId="0" fontId="9" fillId="7" borderId="17" xfId="1" applyFont="1" applyFill="1" applyBorder="1" applyAlignment="1">
      <alignment vertical="center" wrapText="1"/>
    </xf>
    <xf numFmtId="0" fontId="9" fillId="7" borderId="11" xfId="1" applyFont="1" applyFill="1" applyBorder="1" applyAlignment="1">
      <alignment vertical="center" wrapText="1"/>
    </xf>
    <xf numFmtId="0" fontId="15" fillId="7" borderId="29" xfId="1" applyFill="1" applyBorder="1" applyAlignment="1">
      <alignment horizontal="center"/>
    </xf>
    <xf numFmtId="0" fontId="15" fillId="7" borderId="14" xfId="1" applyFill="1" applyBorder="1" applyAlignment="1">
      <alignment horizontal="center"/>
    </xf>
    <xf numFmtId="0" fontId="7" fillId="7" borderId="14" xfId="1" applyFont="1" applyFill="1" applyBorder="1" applyAlignment="1">
      <alignment horizontal="center" vertical="center" wrapText="1"/>
    </xf>
    <xf numFmtId="0" fontId="8" fillId="7" borderId="14" xfId="1" applyFont="1" applyFill="1" applyBorder="1" applyAlignment="1">
      <alignment horizontal="center" vertical="center" wrapText="1"/>
    </xf>
    <xf numFmtId="0" fontId="9" fillId="7" borderId="14" xfId="1" applyFont="1" applyFill="1" applyBorder="1" applyAlignment="1">
      <alignment vertical="center" wrapText="1"/>
    </xf>
    <xf numFmtId="0" fontId="9" fillId="7" borderId="9" xfId="1" applyFont="1" applyFill="1" applyBorder="1" applyAlignment="1">
      <alignment vertical="center" wrapText="1"/>
    </xf>
    <xf numFmtId="0" fontId="9" fillId="7" borderId="14" xfId="1" applyFont="1" applyFill="1" applyBorder="1" applyAlignment="1">
      <alignment horizontal="center" vertical="center" wrapText="1"/>
    </xf>
    <xf numFmtId="1" fontId="9" fillId="7" borderId="7" xfId="1" applyNumberFormat="1" applyFont="1" applyFill="1" applyBorder="1" applyAlignment="1">
      <alignment horizontal="center" vertical="center" wrapText="1"/>
    </xf>
    <xf numFmtId="1" fontId="8" fillId="8" borderId="42" xfId="1" applyNumberFormat="1" applyFont="1" applyFill="1" applyBorder="1" applyAlignment="1">
      <alignment horizontal="center" vertical="center" wrapText="1"/>
    </xf>
    <xf numFmtId="1" fontId="8" fillId="8" borderId="45" xfId="1" applyNumberFormat="1" applyFont="1" applyFill="1" applyBorder="1" applyAlignment="1">
      <alignment horizontal="center" vertical="center" wrapText="1"/>
    </xf>
    <xf numFmtId="1" fontId="8" fillId="8" borderId="46" xfId="1" applyNumberFormat="1" applyFont="1" applyFill="1" applyBorder="1" applyAlignment="1">
      <alignment horizontal="center" vertical="center" wrapText="1"/>
    </xf>
    <xf numFmtId="1" fontId="8" fillId="8" borderId="14" xfId="1" applyNumberFormat="1" applyFont="1" applyFill="1" applyBorder="1" applyAlignment="1">
      <alignment horizontal="center" vertical="center" wrapText="1"/>
    </xf>
    <xf numFmtId="0" fontId="7" fillId="8" borderId="15" xfId="1" applyFont="1" applyFill="1" applyBorder="1" applyAlignment="1">
      <alignment vertical="center" wrapText="1"/>
    </xf>
    <xf numFmtId="1" fontId="8" fillId="8" borderId="44" xfId="1" applyNumberFormat="1" applyFont="1" applyFill="1" applyBorder="1" applyAlignment="1">
      <alignment horizontal="center" vertical="center" wrapText="1"/>
    </xf>
    <xf numFmtId="0" fontId="7" fillId="8" borderId="14" xfId="1" applyFont="1" applyFill="1" applyBorder="1" applyAlignment="1">
      <alignment vertical="center" wrapText="1"/>
    </xf>
    <xf numFmtId="1" fontId="8" fillId="8" borderId="13" xfId="1" applyNumberFormat="1" applyFont="1" applyFill="1" applyBorder="1" applyAlignment="1">
      <alignment horizontal="center" vertical="center" wrapText="1"/>
    </xf>
    <xf numFmtId="1" fontId="8" fillId="8" borderId="47" xfId="1" applyNumberFormat="1" applyFont="1" applyFill="1" applyBorder="1" applyAlignment="1">
      <alignment horizontal="center" vertical="center" wrapText="1"/>
    </xf>
    <xf numFmtId="0" fontId="7" fillId="8" borderId="48" xfId="1" applyFont="1" applyFill="1" applyBorder="1" applyAlignment="1">
      <alignment vertical="center" wrapText="1"/>
    </xf>
    <xf numFmtId="1" fontId="13" fillId="9" borderId="14" xfId="1" applyNumberFormat="1" applyFont="1" applyFill="1" applyBorder="1" applyAlignment="1">
      <alignment horizontal="center" vertical="center" wrapText="1"/>
    </xf>
    <xf numFmtId="1" fontId="8" fillId="9" borderId="14" xfId="1" applyNumberFormat="1" applyFont="1" applyFill="1" applyBorder="1" applyAlignment="1">
      <alignment horizontal="center" vertical="center" wrapText="1"/>
    </xf>
    <xf numFmtId="0" fontId="9" fillId="10" borderId="16" xfId="1" applyFont="1" applyFill="1" applyBorder="1" applyAlignment="1">
      <alignment horizontal="left" vertical="center" wrapText="1"/>
    </xf>
    <xf numFmtId="0" fontId="9" fillId="10" borderId="15" xfId="1" applyFont="1" applyFill="1" applyBorder="1" applyAlignment="1">
      <alignment horizontal="left" vertical="center" wrapText="1"/>
    </xf>
    <xf numFmtId="0" fontId="9" fillId="9" borderId="16" xfId="1" applyFont="1" applyFill="1" applyBorder="1" applyAlignment="1">
      <alignment horizontal="left" vertical="center" wrapText="1"/>
    </xf>
    <xf numFmtId="0" fontId="9" fillId="9" borderId="15" xfId="1" applyFont="1" applyFill="1" applyBorder="1" applyAlignment="1">
      <alignment horizontal="left" vertical="center" wrapText="1"/>
    </xf>
    <xf numFmtId="0" fontId="7" fillId="8" borderId="17" xfId="0" applyFont="1" applyFill="1" applyBorder="1" applyAlignment="1">
      <alignment horizontal="center" vertical="center" wrapText="1"/>
    </xf>
    <xf numFmtId="0" fontId="8" fillId="8" borderId="16" xfId="0" applyFont="1" applyFill="1" applyBorder="1" applyAlignment="1">
      <alignment horizontal="center" vertical="center" wrapText="1"/>
    </xf>
    <xf numFmtId="0" fontId="8" fillId="8" borderId="15" xfId="0" applyFont="1" applyFill="1" applyBorder="1" applyAlignment="1">
      <alignment horizontal="center" vertical="center" wrapText="1"/>
    </xf>
    <xf numFmtId="0" fontId="9" fillId="8" borderId="0" xfId="0" applyFont="1" applyFill="1" applyBorder="1" applyAlignment="1">
      <alignment horizontal="center" vertical="center" wrapText="1"/>
    </xf>
    <xf numFmtId="0" fontId="8" fillId="8" borderId="10" xfId="0" applyFont="1" applyFill="1" applyBorder="1" applyAlignment="1">
      <alignment horizontal="center" vertical="center" wrapText="1"/>
    </xf>
    <xf numFmtId="0" fontId="8" fillId="8" borderId="50" xfId="0" applyFont="1" applyFill="1" applyBorder="1" applyAlignment="1">
      <alignment horizontal="center" vertical="center" wrapText="1"/>
    </xf>
    <xf numFmtId="0" fontId="8" fillId="8" borderId="18" xfId="0" applyFont="1" applyFill="1" applyBorder="1" applyAlignment="1">
      <alignment horizontal="center" vertical="center" wrapText="1"/>
    </xf>
    <xf numFmtId="0" fontId="8" fillId="8" borderId="19" xfId="0" applyFont="1" applyFill="1" applyBorder="1" applyAlignment="1">
      <alignment horizontal="center" vertical="center" wrapText="1"/>
    </xf>
    <xf numFmtId="0" fontId="9" fillId="10" borderId="15" xfId="0" applyFont="1" applyFill="1" applyBorder="1" applyAlignment="1">
      <alignment horizontal="center" vertical="center" wrapText="1"/>
    </xf>
    <xf numFmtId="0" fontId="9" fillId="10" borderId="16" xfId="0" applyFont="1" applyFill="1" applyBorder="1" applyAlignment="1">
      <alignment horizontal="center" vertical="center" wrapText="1"/>
    </xf>
    <xf numFmtId="0" fontId="0" fillId="10" borderId="0" xfId="0" applyFill="1" applyBorder="1"/>
    <xf numFmtId="0" fontId="0" fillId="10" borderId="0" xfId="0" applyFill="1" applyBorder="1" applyAlignment="1">
      <alignment horizontal="center"/>
    </xf>
    <xf numFmtId="0" fontId="7" fillId="10" borderId="14" xfId="0" applyFont="1" applyFill="1" applyBorder="1" applyAlignment="1">
      <alignment horizontal="center" vertical="center" wrapText="1"/>
    </xf>
    <xf numFmtId="0" fontId="8" fillId="10" borderId="17" xfId="0" applyFont="1" applyFill="1" applyBorder="1" applyAlignment="1">
      <alignment horizontal="center" vertical="center" wrapText="1"/>
    </xf>
    <xf numFmtId="0" fontId="8" fillId="10" borderId="51" xfId="0" applyFont="1" applyFill="1" applyBorder="1" applyAlignment="1">
      <alignment horizontal="center" vertical="center" wrapText="1"/>
    </xf>
    <xf numFmtId="0" fontId="7" fillId="10" borderId="17" xfId="0" applyFont="1" applyFill="1" applyBorder="1" applyAlignment="1">
      <alignment horizontal="center" vertical="center" wrapText="1"/>
    </xf>
    <xf numFmtId="0" fontId="0" fillId="9" borderId="52" xfId="0" applyFill="1" applyBorder="1" applyAlignment="1">
      <alignment horizontal="center"/>
    </xf>
    <xf numFmtId="0" fontId="11" fillId="9" borderId="41" xfId="0" applyFont="1" applyFill="1" applyBorder="1"/>
    <xf numFmtId="0" fontId="0" fillId="9" borderId="52" xfId="0" applyFill="1" applyBorder="1"/>
    <xf numFmtId="0" fontId="0" fillId="9" borderId="52" xfId="0" applyFill="1" applyBorder="1" applyAlignment="1">
      <alignment wrapText="1"/>
    </xf>
    <xf numFmtId="0" fontId="0" fillId="9" borderId="53" xfId="0" applyFill="1" applyBorder="1"/>
    <xf numFmtId="0" fontId="11" fillId="9" borderId="41" xfId="1" applyFont="1" applyFill="1" applyBorder="1"/>
    <xf numFmtId="0" fontId="15" fillId="9" borderId="52" xfId="1" applyFill="1" applyBorder="1"/>
    <xf numFmtId="0" fontId="15" fillId="9" borderId="53" xfId="1" applyFill="1" applyBorder="1"/>
    <xf numFmtId="0" fontId="15" fillId="9" borderId="54" xfId="1" applyFill="1" applyBorder="1" applyAlignment="1">
      <alignment horizontal="center"/>
    </xf>
    <xf numFmtId="0" fontId="7" fillId="7" borderId="55" xfId="0" applyFont="1" applyFill="1" applyBorder="1" applyAlignment="1">
      <alignment vertical="center" wrapText="1"/>
    </xf>
    <xf numFmtId="1" fontId="8" fillId="7" borderId="56" xfId="0" applyNumberFormat="1" applyFont="1" applyFill="1" applyBorder="1" applyAlignment="1">
      <alignment horizontal="center" vertical="center" wrapText="1"/>
    </xf>
    <xf numFmtId="1" fontId="8" fillId="7" borderId="35" xfId="0" applyNumberFormat="1" applyFont="1" applyFill="1" applyBorder="1" applyAlignment="1">
      <alignment horizontal="center" vertical="center" wrapText="1"/>
    </xf>
    <xf numFmtId="0" fontId="7" fillId="7" borderId="57" xfId="0" applyFont="1" applyFill="1" applyBorder="1" applyAlignment="1">
      <alignment vertical="center" wrapText="1"/>
    </xf>
    <xf numFmtId="1" fontId="8" fillId="7" borderId="58" xfId="0" applyNumberFormat="1" applyFont="1" applyFill="1" applyBorder="1" applyAlignment="1">
      <alignment horizontal="center" vertical="center" wrapText="1"/>
    </xf>
    <xf numFmtId="0" fontId="9" fillId="7" borderId="59" xfId="0" applyFont="1" applyFill="1" applyBorder="1" applyAlignment="1">
      <alignment vertical="center" wrapText="1"/>
    </xf>
    <xf numFmtId="0" fontId="9" fillId="7" borderId="57" xfId="0" applyFont="1" applyFill="1" applyBorder="1" applyAlignment="1">
      <alignment vertical="center" wrapText="1"/>
    </xf>
    <xf numFmtId="0" fontId="9" fillId="7" borderId="60" xfId="0" applyFont="1" applyFill="1" applyBorder="1" applyAlignment="1">
      <alignment vertical="center" wrapText="1"/>
    </xf>
    <xf numFmtId="0" fontId="9" fillId="7" borderId="8" xfId="0" applyFont="1" applyFill="1" applyBorder="1" applyAlignment="1">
      <alignment horizontal="center" vertical="center" wrapText="1"/>
    </xf>
    <xf numFmtId="0" fontId="9" fillId="7" borderId="61" xfId="0" applyFont="1" applyFill="1" applyBorder="1" applyAlignment="1">
      <alignment horizontal="center" vertical="center" wrapText="1"/>
    </xf>
    <xf numFmtId="1" fontId="7" fillId="7" borderId="56" xfId="0" applyNumberFormat="1" applyFont="1" applyFill="1" applyBorder="1" applyAlignment="1">
      <alignment horizontal="center" vertical="center" wrapText="1"/>
    </xf>
    <xf numFmtId="1" fontId="8" fillId="7" borderId="55" xfId="0" applyNumberFormat="1" applyFont="1" applyFill="1" applyBorder="1" applyAlignment="1">
      <alignment horizontal="center" vertical="center" wrapText="1"/>
    </xf>
    <xf numFmtId="1" fontId="7" fillId="7" borderId="55" xfId="0" applyNumberFormat="1" applyFont="1" applyFill="1" applyBorder="1" applyAlignment="1">
      <alignment horizontal="center" vertical="center" wrapText="1"/>
    </xf>
    <xf numFmtId="1" fontId="7" fillId="7" borderId="35" xfId="0" applyNumberFormat="1" applyFont="1" applyFill="1" applyBorder="1" applyAlignment="1">
      <alignment horizontal="center" vertical="center" wrapText="1"/>
    </xf>
    <xf numFmtId="1" fontId="8" fillId="7" borderId="18" xfId="0" applyNumberFormat="1" applyFont="1" applyFill="1" applyBorder="1" applyAlignment="1">
      <alignment horizontal="center" vertical="center" wrapText="1"/>
    </xf>
    <xf numFmtId="1" fontId="8" fillId="7" borderId="19" xfId="0" applyNumberFormat="1" applyFont="1" applyFill="1" applyBorder="1" applyAlignment="1">
      <alignment horizontal="center" vertical="center" wrapText="1"/>
    </xf>
    <xf numFmtId="1" fontId="8" fillId="7" borderId="16" xfId="0" applyNumberFormat="1" applyFont="1" applyFill="1" applyBorder="1" applyAlignment="1">
      <alignment horizontal="center" vertical="center" wrapText="1"/>
    </xf>
    <xf numFmtId="1" fontId="8" fillId="10" borderId="14" xfId="1" applyNumberFormat="1" applyFont="1" applyFill="1" applyBorder="1" applyAlignment="1">
      <alignment horizontal="center" vertical="center" wrapText="1"/>
    </xf>
    <xf numFmtId="1" fontId="8" fillId="10" borderId="16" xfId="1" applyNumberFormat="1" applyFont="1" applyFill="1" applyBorder="1" applyAlignment="1">
      <alignment horizontal="center" vertical="center" wrapText="1"/>
    </xf>
    <xf numFmtId="1" fontId="13" fillId="10" borderId="14" xfId="1" applyNumberFormat="1" applyFont="1" applyFill="1" applyBorder="1" applyAlignment="1">
      <alignment horizontal="center" vertical="center" wrapText="1"/>
    </xf>
    <xf numFmtId="1" fontId="13" fillId="9" borderId="14" xfId="0" applyNumberFormat="1"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8" fillId="10" borderId="58" xfId="0" applyFont="1" applyFill="1" applyBorder="1" applyAlignment="1">
      <alignment horizontal="center" vertical="center" wrapText="1"/>
    </xf>
    <xf numFmtId="0" fontId="3" fillId="10" borderId="62" xfId="0" applyFont="1" applyFill="1" applyBorder="1"/>
    <xf numFmtId="0" fontId="0" fillId="10" borderId="63" xfId="0" applyFill="1" applyBorder="1"/>
    <xf numFmtId="0" fontId="7" fillId="10" borderId="58" xfId="0" applyFont="1" applyFill="1" applyBorder="1" applyAlignment="1">
      <alignment horizontal="center" vertical="center" wrapText="1"/>
    </xf>
    <xf numFmtId="0" fontId="0" fillId="10" borderId="62" xfId="0" applyFill="1" applyBorder="1"/>
    <xf numFmtId="0" fontId="0" fillId="10" borderId="63" xfId="0" applyFill="1" applyBorder="1" applyAlignment="1">
      <alignment horizontal="center"/>
    </xf>
    <xf numFmtId="0" fontId="9" fillId="10" borderId="39" xfId="0" applyFont="1" applyFill="1" applyBorder="1" applyAlignment="1">
      <alignment vertical="center" wrapText="1"/>
    </xf>
    <xf numFmtId="0" fontId="9" fillId="10" borderId="40" xfId="0" applyFont="1" applyFill="1" applyBorder="1" applyAlignment="1">
      <alignment vertical="center" wrapText="1"/>
    </xf>
    <xf numFmtId="0" fontId="8" fillId="10" borderId="64" xfId="0" applyFont="1" applyFill="1" applyBorder="1" applyAlignment="1">
      <alignment horizontal="center" vertical="center" wrapText="1"/>
    </xf>
    <xf numFmtId="0" fontId="7" fillId="10" borderId="64" xfId="0" applyFont="1" applyFill="1" applyBorder="1" applyAlignment="1">
      <alignment horizontal="center" vertical="center" wrapText="1"/>
    </xf>
    <xf numFmtId="0" fontId="0" fillId="10" borderId="62" xfId="0" applyFill="1" applyBorder="1" applyAlignment="1">
      <alignment horizontal="center"/>
    </xf>
    <xf numFmtId="0" fontId="0" fillId="9" borderId="41" xfId="0" applyFill="1" applyBorder="1" applyAlignment="1">
      <alignment horizontal="center"/>
    </xf>
    <xf numFmtId="0" fontId="3" fillId="9" borderId="52" xfId="0" applyFont="1" applyFill="1" applyBorder="1" applyAlignment="1">
      <alignment horizontal="center"/>
    </xf>
    <xf numFmtId="0" fontId="15" fillId="9" borderId="25" xfId="1" applyFont="1" applyFill="1" applyBorder="1" applyAlignment="1">
      <alignment horizontal="center"/>
    </xf>
    <xf numFmtId="0" fontId="3" fillId="0" borderId="0" xfId="0" applyFont="1" applyBorder="1" applyAlignment="1">
      <alignment horizontal="center" vertical="center" wrapText="1"/>
    </xf>
    <xf numFmtId="0" fontId="3" fillId="0" borderId="0" xfId="0" applyFont="1" applyBorder="1" applyAlignment="1">
      <alignment horizontal="center" vertical="center"/>
    </xf>
    <xf numFmtId="0" fontId="6" fillId="0" borderId="0" xfId="0" applyFont="1" applyAlignment="1">
      <alignment horizontal="center"/>
    </xf>
    <xf numFmtId="0" fontId="7" fillId="10" borderId="15" xfId="0" applyFont="1" applyFill="1" applyBorder="1" applyAlignment="1">
      <alignment horizontal="center" vertical="center" wrapText="1"/>
    </xf>
    <xf numFmtId="0" fontId="7" fillId="10" borderId="16" xfId="0" applyFont="1" applyFill="1" applyBorder="1" applyAlignment="1">
      <alignment horizontal="center" vertical="center" wrapText="1"/>
    </xf>
    <xf numFmtId="0" fontId="9" fillId="10" borderId="15" xfId="0" applyFont="1" applyFill="1" applyBorder="1" applyAlignment="1">
      <alignment horizontal="left" vertical="center" wrapText="1"/>
    </xf>
    <xf numFmtId="0" fontId="9" fillId="10" borderId="16" xfId="0" applyFont="1" applyFill="1" applyBorder="1" applyAlignment="1">
      <alignment horizontal="left" vertical="center" wrapText="1"/>
    </xf>
    <xf numFmtId="0" fontId="7" fillId="8" borderId="15" xfId="0" applyFont="1" applyFill="1" applyBorder="1" applyAlignment="1">
      <alignment horizontal="left" vertical="center" wrapText="1"/>
    </xf>
    <xf numFmtId="0" fontId="7" fillId="8" borderId="49" xfId="0" applyFont="1" applyFill="1" applyBorder="1" applyAlignment="1">
      <alignment horizontal="left" vertical="center" wrapText="1"/>
    </xf>
    <xf numFmtId="0" fontId="7" fillId="9" borderId="15" xfId="0" applyFont="1" applyFill="1" applyBorder="1" applyAlignment="1">
      <alignment horizontal="center" vertical="center" wrapText="1"/>
    </xf>
    <xf numFmtId="0" fontId="7" fillId="9" borderId="16" xfId="0" applyFont="1" applyFill="1" applyBorder="1" applyAlignment="1">
      <alignment horizontal="center" vertical="center" wrapText="1"/>
    </xf>
    <xf numFmtId="0" fontId="9" fillId="9" borderId="15" xfId="0" applyFont="1" applyFill="1" applyBorder="1" applyAlignment="1">
      <alignment horizontal="left" vertical="center" wrapText="1"/>
    </xf>
    <xf numFmtId="0" fontId="9" fillId="9" borderId="16" xfId="0" applyFont="1" applyFill="1" applyBorder="1" applyAlignment="1">
      <alignment horizontal="left" vertical="center" wrapText="1"/>
    </xf>
    <xf numFmtId="0" fontId="6" fillId="2" borderId="0" xfId="1" applyFont="1" applyAlignment="1">
      <alignment horizontal="center"/>
    </xf>
    <xf numFmtId="0" fontId="7" fillId="9" borderId="15" xfId="1" applyFont="1" applyFill="1" applyBorder="1" applyAlignment="1">
      <alignment horizontal="center" vertical="center" wrapText="1"/>
    </xf>
    <xf numFmtId="0" fontId="7" fillId="9" borderId="16" xfId="1" applyFont="1" applyFill="1" applyBorder="1" applyAlignment="1">
      <alignment horizontal="center" vertical="center" wrapText="1"/>
    </xf>
    <xf numFmtId="0" fontId="7" fillId="10" borderId="15" xfId="1" applyFont="1" applyFill="1" applyBorder="1" applyAlignment="1">
      <alignment horizontal="center" vertical="center" wrapText="1"/>
    </xf>
    <xf numFmtId="0" fontId="7" fillId="10" borderId="16" xfId="1" applyFont="1" applyFill="1" applyBorder="1" applyAlignment="1">
      <alignment horizontal="center" vertical="center" wrapText="1"/>
    </xf>
    <xf numFmtId="0" fontId="7" fillId="8" borderId="15" xfId="1" applyFont="1" applyFill="1" applyBorder="1" applyAlignment="1">
      <alignment horizontal="left" vertical="center" wrapText="1"/>
    </xf>
    <xf numFmtId="0" fontId="7" fillId="8" borderId="16" xfId="1" applyFont="1" applyFill="1" applyBorder="1" applyAlignment="1">
      <alignment horizontal="left" vertical="center" wrapText="1"/>
    </xf>
    <xf numFmtId="0" fontId="9" fillId="9" borderId="15" xfId="1" applyFont="1" applyFill="1" applyBorder="1" applyAlignment="1">
      <alignment horizontal="left" vertical="center" wrapText="1"/>
    </xf>
    <xf numFmtId="0" fontId="9" fillId="9" borderId="16" xfId="1" applyFont="1" applyFill="1" applyBorder="1" applyAlignment="1">
      <alignment horizontal="left" vertical="center" wrapText="1"/>
    </xf>
    <xf numFmtId="0" fontId="9" fillId="10" borderId="32" xfId="1" applyFont="1" applyFill="1" applyBorder="1" applyAlignment="1">
      <alignment horizontal="left" vertical="center" wrapText="1"/>
    </xf>
    <xf numFmtId="0" fontId="9" fillId="10" borderId="33" xfId="1" applyFont="1" applyFill="1" applyBorder="1" applyAlignment="1">
      <alignment horizontal="left" vertical="center" wrapText="1"/>
    </xf>
    <xf numFmtId="0" fontId="9" fillId="10" borderId="15" xfId="1" applyFont="1" applyFill="1" applyBorder="1" applyAlignment="1">
      <alignment horizontal="left" vertical="center" wrapText="1"/>
    </xf>
    <xf numFmtId="0" fontId="9" fillId="10" borderId="16" xfId="1" applyFont="1" applyFill="1" applyBorder="1" applyAlignment="1">
      <alignment horizontal="left" vertical="center" wrapText="1"/>
    </xf>
    <xf numFmtId="0" fontId="9" fillId="9" borderId="43" xfId="1" applyFont="1" applyFill="1" applyBorder="1" applyAlignment="1">
      <alignment horizontal="left" vertical="center" wrapText="1"/>
    </xf>
    <xf numFmtId="0" fontId="9" fillId="9" borderId="44" xfId="1" applyFont="1" applyFill="1" applyBorder="1" applyAlignment="1">
      <alignment horizontal="left" vertical="center" wrapText="1"/>
    </xf>
    <xf numFmtId="0" fontId="9" fillId="10" borderId="43" xfId="1" applyFont="1" applyFill="1" applyBorder="1" applyAlignment="1">
      <alignment horizontal="left" vertical="center" wrapText="1"/>
    </xf>
    <xf numFmtId="0" fontId="9" fillId="10" borderId="42" xfId="1" applyFont="1" applyFill="1" applyBorder="1" applyAlignment="1">
      <alignment horizontal="left" vertical="center" wrapText="1"/>
    </xf>
    <xf numFmtId="0" fontId="7" fillId="8" borderId="16" xfId="0" applyFont="1" applyFill="1" applyBorder="1" applyAlignment="1">
      <alignment horizontal="left" vertical="center" wrapText="1"/>
    </xf>
    <xf numFmtId="0" fontId="9" fillId="10" borderId="34" xfId="0" applyFont="1" applyFill="1" applyBorder="1" applyAlignment="1">
      <alignment horizontal="left" vertical="center" wrapText="1"/>
    </xf>
    <xf numFmtId="0" fontId="9" fillId="10" borderId="35" xfId="0" applyFont="1" applyFill="1" applyBorder="1" applyAlignment="1">
      <alignment horizontal="left" vertical="center" wrapText="1"/>
    </xf>
    <xf numFmtId="1" fontId="9" fillId="9" borderId="15" xfId="0" applyNumberFormat="1" applyFont="1" applyFill="1" applyBorder="1" applyAlignment="1">
      <alignment horizontal="left" vertical="center" wrapText="1"/>
    </xf>
    <xf numFmtId="1" fontId="9" fillId="9" borderId="16" xfId="0" applyNumberFormat="1" applyFont="1" applyFill="1" applyBorder="1" applyAlignment="1">
      <alignment horizontal="left" vertical="center" wrapText="1"/>
    </xf>
  </cellXfs>
  <cellStyles count="2">
    <cellStyle name="Normal" xfId="0" builtinId="0"/>
    <cellStyle name="Normal 2" xfId="1" xr:uid="{F72FF84B-3AD0-4CF6-8E5E-86CEE09A48D2}"/>
  </cellStyles>
  <dxfs count="32">
    <dxf>
      <font>
        <color rgb="FF9C0006"/>
      </font>
    </dxf>
    <dxf>
      <font>
        <color rgb="FF9C0006"/>
      </font>
    </dxf>
    <dxf>
      <font>
        <color rgb="FF9C0006"/>
      </font>
    </dxf>
    <dxf>
      <font>
        <color rgb="FF9C0006"/>
      </font>
    </dxf>
    <dxf>
      <font>
        <color rgb="FF9C0006"/>
      </font>
      <fill>
        <patternFill>
          <bgColor rgb="FFFFC7CE"/>
        </patternFill>
      </fill>
    </dxf>
    <dxf>
      <font>
        <color rgb="FF9C0006"/>
      </font>
    </dxf>
    <dxf>
      <font>
        <color rgb="FF9C0006"/>
      </font>
    </dxf>
    <dxf>
      <font>
        <color rgb="FF9C0006"/>
      </font>
    </dxf>
    <dxf>
      <font>
        <color rgb="FF9C0006"/>
      </font>
    </dxf>
    <dxf>
      <font>
        <color rgb="FF9C0006"/>
      </font>
      <fill>
        <patternFill>
          <bgColor rgb="FFFFC7CE"/>
        </patternFill>
      </fill>
    </dxf>
    <dxf>
      <font>
        <color rgb="FF9C0006"/>
      </font>
    </dxf>
    <dxf>
      <font>
        <color rgb="FF9C0006"/>
      </font>
    </dxf>
    <dxf>
      <font>
        <color rgb="FF9C0006"/>
      </font>
    </dxf>
    <dxf>
      <font>
        <color rgb="FF9C0006"/>
      </font>
      <fill>
        <patternFill>
          <bgColor rgb="FFFFC7CE"/>
        </patternFill>
      </fill>
    </dxf>
    <dxf>
      <font>
        <color rgb="FF9C0006"/>
      </font>
    </dxf>
    <dxf>
      <font>
        <color rgb="FF9C0006"/>
      </font>
    </dxf>
    <dxf>
      <font>
        <color rgb="FF9C0006"/>
      </font>
      <fill>
        <patternFill>
          <bgColor rgb="FFFFC7CE"/>
        </patternFill>
      </fill>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s>
  <tableStyles count="0" defaultTableStyle="TableStyleMedium9" defaultPivotStyle="PivotStyleLight16"/>
  <colors>
    <mruColors>
      <color rgb="FF99FF99"/>
      <color rgb="FF3399FF"/>
      <color rgb="FF66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06FA6-A43D-43CB-84D0-F0287F6777C8}">
  <dimension ref="A1:B49"/>
  <sheetViews>
    <sheetView tabSelected="1" topLeftCell="B1" workbookViewId="0">
      <selection activeCell="B4" sqref="B4"/>
    </sheetView>
  </sheetViews>
  <sheetFormatPr defaultColWidth="8.85546875" defaultRowHeight="15" x14ac:dyDescent="0.25"/>
  <cols>
    <col min="1" max="1" width="20.42578125" style="173" customWidth="1"/>
    <col min="2" max="2" width="122.140625" style="173" customWidth="1"/>
    <col min="3" max="16384" width="8.85546875" style="173"/>
  </cols>
  <sheetData>
    <row r="1" spans="1:2" ht="15.75" thickBot="1" x14ac:dyDescent="0.3"/>
    <row r="2" spans="1:2" s="177" customFormat="1" x14ac:dyDescent="0.25">
      <c r="A2" s="448" t="s">
        <v>131</v>
      </c>
      <c r="B2" s="183" t="str">
        <f>'SE. HFX Ras &amp; Brig'!A89</f>
        <v>South East Halifax</v>
      </c>
    </row>
    <row r="3" spans="1:2" s="177" customFormat="1" x14ac:dyDescent="0.25">
      <c r="A3" s="448"/>
      <c r="B3" s="180" t="str">
        <f>'SE. HFX Ras &amp; Brig'!A90</f>
        <v>Primary</v>
      </c>
    </row>
    <row r="4" spans="1:2" s="177" customFormat="1" ht="30" x14ac:dyDescent="0.25">
      <c r="A4" s="448"/>
      <c r="B4" s="181" t="str">
        <f>'SE. HFX Ras &amp; Brig'!A91</f>
        <v xml:space="preserve">The Local Plan Housing Trajectory has been pushed back significantly and therefore the need for additional primary provision correspondingly is not until 2030 </v>
      </c>
    </row>
    <row r="5" spans="1:2" s="177" customFormat="1" x14ac:dyDescent="0.25">
      <c r="A5" s="448"/>
      <c r="B5" s="180" t="str">
        <f>'SE. HFX Ras &amp; Brig'!A92</f>
        <v>Secondary</v>
      </c>
    </row>
    <row r="6" spans="1:2" s="177" customFormat="1" ht="45" x14ac:dyDescent="0.25">
      <c r="A6" s="179"/>
      <c r="B6" s="181" t="str">
        <f>'SE. HFX Ras &amp; Brig'!A93</f>
        <v>Issues around capacity here relate to short term immediate demographic pressures and pressures from new housing (and subsequent demand) which is now pushed back until around 2030.  The successful free school will therefore address any immediate concerns in this regard.</v>
      </c>
    </row>
    <row r="7" spans="1:2" ht="15.75" thickBot="1" x14ac:dyDescent="0.3">
      <c r="A7" s="178"/>
      <c r="B7" s="176"/>
    </row>
    <row r="8" spans="1:2" x14ac:dyDescent="0.25">
      <c r="A8" s="178"/>
      <c r="B8" s="183" t="str">
        <f>'Central - Pk,Twn,SkC &amp; Warley'!A97</f>
        <v>Central Halifax</v>
      </c>
    </row>
    <row r="9" spans="1:2" x14ac:dyDescent="0.25">
      <c r="A9" s="449" t="s">
        <v>131</v>
      </c>
      <c r="B9" s="180" t="str">
        <f>'Central - Pk,Twn,SkC &amp; Warley'!A98</f>
        <v>Primary</v>
      </c>
    </row>
    <row r="10" spans="1:2" x14ac:dyDescent="0.25">
      <c r="A10" s="449"/>
      <c r="B10" s="181" t="str">
        <f>'Central - Pk,Twn,SkC &amp; Warley'!A99</f>
        <v>Sufficient provision here to accommodate any increased demand for places</v>
      </c>
    </row>
    <row r="11" spans="1:2" x14ac:dyDescent="0.25">
      <c r="A11" s="449"/>
      <c r="B11" s="180" t="str">
        <f>'Central - Pk,Twn,SkC &amp; Warley'!A100</f>
        <v>Secondary</v>
      </c>
    </row>
    <row r="12" spans="1:2" ht="30" x14ac:dyDescent="0.25">
      <c r="A12" s="449"/>
      <c r="B12" s="181" t="str">
        <f>'Central - Pk,Twn,SkC &amp; Warley'!A101</f>
        <v xml:space="preserve">Capacity here is limited.  There is probably a shortfall of around 2 forms of entry locally, however there is capacity in neighbouring parts of the Borough to accommodate additonal demand at this current time.  </v>
      </c>
    </row>
    <row r="13" spans="1:2" ht="15.75" thickBot="1" x14ac:dyDescent="0.3">
      <c r="B13" s="176"/>
    </row>
    <row r="14" spans="1:2" x14ac:dyDescent="0.25">
      <c r="B14" s="183" t="str">
        <f>'N.HFX - Illng, Mix &amp; Ov'!A78</f>
        <v>North Halifax</v>
      </c>
    </row>
    <row r="15" spans="1:2" x14ac:dyDescent="0.25">
      <c r="B15" s="180" t="str">
        <f>'N.HFX - Illng, Mix &amp; Ov'!A79</f>
        <v>Primary</v>
      </c>
    </row>
    <row r="16" spans="1:2" ht="45" x14ac:dyDescent="0.25">
      <c r="B16" s="181" t="str">
        <f>'N.HFX - Illng, Mix &amp; Ov'!A80</f>
        <v>Although the pupil population has been falling or static in recent years, the new housing and consequential additional pupil yield will offset this and mean that we are running at 100% capcity or in larger year groups exceeding capcity going forward. This will create local difficulties and additional accommodation will be needed of between 0.5 to 1 form of entry.</v>
      </c>
    </row>
    <row r="17" spans="2:2" x14ac:dyDescent="0.25">
      <c r="B17" s="180" t="str">
        <f>'N.HFX - Illng, Mix &amp; Ov'!A81</f>
        <v>Secondary</v>
      </c>
    </row>
    <row r="18" spans="2:2" ht="45" x14ac:dyDescent="0.25">
      <c r="B18" s="181" t="str">
        <f>'N.HFX - Illng, Mix &amp; Ov'!A82</f>
        <v>Revised projections and the Local Plan Housing trjectory show that 2 additonal forms of entry will be sufficient here.  A potential solution is currently being explored in this regard.  In the short term capacity exists in neighbouring parts of the Borough but this is projected to be exhausted in the near future and cannot be relied upon longer term.</v>
      </c>
    </row>
    <row r="19" spans="2:2" ht="15.75" thickBot="1" x14ac:dyDescent="0.3">
      <c r="B19" s="176"/>
    </row>
    <row r="20" spans="2:2" x14ac:dyDescent="0.25">
      <c r="B20" s="183" t="str">
        <f>'Hipp &amp; L, Shelf &amp; N''owrm'!A68</f>
        <v>Lightcliffe Northowram &amp; Shelf</v>
      </c>
    </row>
    <row r="21" spans="2:2" x14ac:dyDescent="0.25">
      <c r="B21" s="180" t="str">
        <f>'Hipp &amp; L, Shelf &amp; N''owrm'!A69</f>
        <v>Primary</v>
      </c>
    </row>
    <row r="22" spans="2:2" ht="45" x14ac:dyDescent="0.25">
      <c r="B22" s="181" t="str">
        <f>'Hipp &amp; L, Shelf &amp; N''owrm'!A70</f>
        <v>The Local Plan will take us close to overall capacity (and over capacity where peaks and troughs occur in certain year groups or local peaks of demand such as near the Cross Lee site which sits just inside the Brighouse area but will more likely affect this part of the Borough).  Potentially another half form of entry required here.</v>
      </c>
    </row>
    <row r="23" spans="2:2" x14ac:dyDescent="0.25">
      <c r="B23" s="180" t="str">
        <f>'Hipp &amp; L, Shelf &amp; N''owrm'!A71</f>
        <v>Secondary</v>
      </c>
    </row>
    <row r="24" spans="2:2" ht="30" x14ac:dyDescent="0.25">
      <c r="B24" s="181" t="str">
        <f>'Hipp &amp; L, Shelf &amp; N''owrm'!A72</f>
        <v xml:space="preserve">Any additional demand here in excess of current capacity will likely be accommodated by the new recently approved free school serving Brighouse and neighbouring areas. </v>
      </c>
    </row>
    <row r="25" spans="2:2" ht="15.75" thickBot="1" x14ac:dyDescent="0.3">
      <c r="B25" s="176"/>
    </row>
    <row r="26" spans="2:2" x14ac:dyDescent="0.25">
      <c r="B26" s="183" t="str">
        <f>'Elland &amp; Greetland'!A78</f>
        <v>Elland &amp; Greetland</v>
      </c>
    </row>
    <row r="27" spans="2:2" x14ac:dyDescent="0.25">
      <c r="B27" s="180" t="str">
        <f>'Elland &amp; Greetland'!A79</f>
        <v>Primary</v>
      </c>
    </row>
    <row r="28" spans="2:2" ht="30" x14ac:dyDescent="0.25">
      <c r="B28" s="181" t="str">
        <f>'Elland &amp; Greetland'!A80</f>
        <v>Updated demographic data and a revised housing trajectory suggest action will no longer be need here however the situation will need to be closely monitored.</v>
      </c>
    </row>
    <row r="29" spans="2:2" x14ac:dyDescent="0.25">
      <c r="B29" s="180" t="str">
        <f>'Elland &amp; Greetland'!A81</f>
        <v>Secondary</v>
      </c>
    </row>
    <row r="30" spans="2:2" ht="30" x14ac:dyDescent="0.25">
      <c r="B30" s="181" t="str">
        <f>'Elland &amp; Greetland'!A82</f>
        <v>Demand exceeds capacity here and additional provision maybe required if expansions at Ryburn, and Trinity Sowerby Bridge are not sufficient to accommodate the overspill from this part of the Borough and neighbouring Central Halifax.</v>
      </c>
    </row>
    <row r="31" spans="2:2" ht="15.75" thickBot="1" x14ac:dyDescent="0.3">
      <c r="B31" s="176"/>
    </row>
    <row r="32" spans="2:2" x14ac:dyDescent="0.25">
      <c r="B32" s="183" t="str">
        <f>'Sowerby &amp; Ryburn'!A87</f>
        <v>Sowerby &amp; Ryburn</v>
      </c>
    </row>
    <row r="33" spans="2:2" x14ac:dyDescent="0.25">
      <c r="B33" s="180" t="str">
        <f>'Sowerby &amp; Ryburn'!A88</f>
        <v>Primary</v>
      </c>
    </row>
    <row r="34" spans="2:2" x14ac:dyDescent="0.25">
      <c r="B34" s="181" t="str">
        <f>'Sowerby &amp; Ryburn'!A89</f>
        <v>There is currently sufficient capacity projected here</v>
      </c>
    </row>
    <row r="35" spans="2:2" x14ac:dyDescent="0.25">
      <c r="B35" s="180" t="str">
        <f>'Sowerby &amp; Ryburn'!A90</f>
        <v>Secondary</v>
      </c>
    </row>
    <row r="36" spans="2:2" x14ac:dyDescent="0.25">
      <c r="B36" s="181" t="str">
        <f>'Sowerby &amp; Ryburn'!A91</f>
        <v>Recently added additional capacity here should mean sufficient places are available to meet increased need.</v>
      </c>
    </row>
    <row r="37" spans="2:2" ht="15.75" thickBot="1" x14ac:dyDescent="0.3">
      <c r="B37" s="176"/>
    </row>
    <row r="38" spans="2:2" x14ac:dyDescent="0.25">
      <c r="B38" s="183" t="str">
        <f>Calder!A88</f>
        <v>Calder Valley</v>
      </c>
    </row>
    <row r="39" spans="2:2" x14ac:dyDescent="0.25">
      <c r="B39" s="180" t="str">
        <f>Calder!A89</f>
        <v>Primary</v>
      </c>
    </row>
    <row r="40" spans="2:2" x14ac:dyDescent="0.25">
      <c r="B40" s="181" t="str">
        <f>Calder!A90</f>
        <v>Sufficient current surplus available here to accommodate any additional demand</v>
      </c>
    </row>
    <row r="41" spans="2:2" x14ac:dyDescent="0.25">
      <c r="B41" s="180" t="str">
        <f>Calder!A91</f>
        <v>Secondary</v>
      </c>
    </row>
    <row r="42" spans="2:2" x14ac:dyDescent="0.25">
      <c r="B42" s="181" t="str">
        <f>Calder!A92</f>
        <v xml:space="preserve">The short term additional demand here can be accommodated in neighbouring Sowerby Bridge &amp; Ryburn. </v>
      </c>
    </row>
    <row r="43" spans="2:2" ht="15.75" thickBot="1" x14ac:dyDescent="0.3">
      <c r="B43" s="176"/>
    </row>
    <row r="44" spans="2:2" x14ac:dyDescent="0.25">
      <c r="B44" s="183" t="str">
        <f>Todmorden!A77</f>
        <v>Todmorden</v>
      </c>
    </row>
    <row r="45" spans="2:2" x14ac:dyDescent="0.25">
      <c r="B45" s="180" t="str">
        <f>Todmorden!A78</f>
        <v>Primary</v>
      </c>
    </row>
    <row r="46" spans="2:2" x14ac:dyDescent="0.25">
      <c r="B46" s="181" t="str">
        <f>Todmorden!A79</f>
        <v>Sufficient places exist to accommodate any anticipated increased demand arising from the Local Plan.</v>
      </c>
    </row>
    <row r="47" spans="2:2" x14ac:dyDescent="0.25">
      <c r="B47" s="180" t="str">
        <f>Todmorden!A80</f>
        <v>Secondary</v>
      </c>
    </row>
    <row r="48" spans="2:2" ht="45" x14ac:dyDescent="0.25">
      <c r="B48" s="181" t="str">
        <f>Todmorden!A81</f>
        <v xml:space="preserve">Figures suggest an additional form of entry is required here, however significant number join Todmorden High School from neighbouring boroughs.  It maybe that currently capacity will suffice for local pupils and that parental preference from further afield will not be accommodated, however this will need careful monitoring.  </v>
      </c>
    </row>
    <row r="49" spans="2:2" ht="15.75" thickBot="1" x14ac:dyDescent="0.3">
      <c r="B49" s="176"/>
    </row>
  </sheetData>
  <sheetProtection algorithmName="SHA-512" hashValue="A2qb0beJ1Y4uXLV4pWodxhjBm6YOMGldv7UdYiSpAQLW6qBnnr1hQk3i7L9LVdmXywgsf+K3z4dmpTZc6um1QA==" saltValue="GTvyPRv6BxYfcyZo5wek1A==" spinCount="100000" sheet="1" objects="1" scenarios="1"/>
  <mergeCells count="2">
    <mergeCell ref="A2:A5"/>
    <mergeCell ref="A9:A1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93"/>
  <sheetViews>
    <sheetView zoomScale="80" zoomScaleNormal="80" workbookViewId="0">
      <selection activeCell="S7" sqref="S7"/>
    </sheetView>
  </sheetViews>
  <sheetFormatPr defaultRowHeight="15" x14ac:dyDescent="0.25"/>
  <cols>
    <col min="1" max="1" width="34.28515625" customWidth="1"/>
    <col min="2" max="7" width="8.7109375" customWidth="1"/>
    <col min="8" max="8" width="8.85546875" customWidth="1"/>
    <col min="9" max="14" width="8.7109375" customWidth="1"/>
    <col min="15" max="15" width="9.42578125" customWidth="1"/>
    <col min="16" max="16" width="8.7109375" customWidth="1"/>
  </cols>
  <sheetData>
    <row r="1" spans="1:27" ht="18.75" x14ac:dyDescent="0.3">
      <c r="A1" s="450" t="s">
        <v>17</v>
      </c>
      <c r="B1" s="450"/>
      <c r="C1" s="450"/>
      <c r="D1" s="450"/>
      <c r="E1" s="450"/>
      <c r="F1" s="450"/>
      <c r="G1" s="450"/>
      <c r="H1" s="450"/>
      <c r="I1" s="450"/>
      <c r="J1" s="450"/>
      <c r="K1" s="450"/>
      <c r="L1" s="450"/>
      <c r="M1" s="450"/>
      <c r="N1" s="450"/>
      <c r="O1" s="450"/>
      <c r="P1" s="450"/>
      <c r="Q1" s="450"/>
    </row>
    <row r="3" spans="1:27" s="78" customFormat="1" ht="30" x14ac:dyDescent="0.25">
      <c r="A3" s="3"/>
      <c r="B3" s="89" t="s">
        <v>191</v>
      </c>
      <c r="C3" s="89" t="s">
        <v>1</v>
      </c>
      <c r="D3" s="90" t="s">
        <v>2</v>
      </c>
      <c r="E3" s="90" t="s">
        <v>3</v>
      </c>
      <c r="F3" s="90" t="s">
        <v>4</v>
      </c>
      <c r="G3" s="90" t="s">
        <v>5</v>
      </c>
      <c r="H3" s="90" t="s">
        <v>6</v>
      </c>
      <c r="I3" s="91" t="s">
        <v>7</v>
      </c>
      <c r="J3" s="91" t="s">
        <v>8</v>
      </c>
      <c r="K3" s="91" t="s">
        <v>9</v>
      </c>
      <c r="L3" s="91" t="s">
        <v>10</v>
      </c>
      <c r="M3" s="91" t="s">
        <v>11</v>
      </c>
      <c r="N3" s="91" t="s">
        <v>12</v>
      </c>
      <c r="O3" s="91" t="s">
        <v>13</v>
      </c>
      <c r="P3" s="91" t="s">
        <v>14</v>
      </c>
      <c r="Q3" s="8" t="s">
        <v>16</v>
      </c>
      <c r="S3" s="91" t="s">
        <v>15</v>
      </c>
      <c r="T3" s="91" t="s">
        <v>186</v>
      </c>
      <c r="U3" s="91" t="s">
        <v>190</v>
      </c>
    </row>
    <row r="4" spans="1:27" x14ac:dyDescent="0.25">
      <c r="A4" s="7" t="s">
        <v>0</v>
      </c>
      <c r="B4" s="1">
        <v>0</v>
      </c>
      <c r="C4" s="1">
        <v>0</v>
      </c>
      <c r="D4" s="1">
        <v>0</v>
      </c>
      <c r="E4" s="1">
        <v>65</v>
      </c>
      <c r="F4" s="1">
        <v>0</v>
      </c>
      <c r="G4" s="1">
        <v>0</v>
      </c>
      <c r="H4" s="1">
        <v>30</v>
      </c>
      <c r="I4" s="1">
        <v>80</v>
      </c>
      <c r="J4" s="1">
        <v>90</v>
      </c>
      <c r="K4" s="1">
        <v>171</v>
      </c>
      <c r="L4" s="1">
        <v>240</v>
      </c>
      <c r="M4" s="1">
        <v>377</v>
      </c>
      <c r="N4" s="1">
        <v>328</v>
      </c>
      <c r="O4" s="1">
        <v>325</v>
      </c>
      <c r="P4" s="1">
        <v>351</v>
      </c>
      <c r="Q4" s="4">
        <f>SUM(B4:P4)</f>
        <v>2057</v>
      </c>
      <c r="S4" s="1">
        <v>702</v>
      </c>
      <c r="T4" s="1">
        <v>702</v>
      </c>
      <c r="U4" s="1">
        <v>701</v>
      </c>
    </row>
    <row r="5" spans="1:27" x14ac:dyDescent="0.25">
      <c r="A5" s="5" t="s">
        <v>16</v>
      </c>
      <c r="B5" s="6">
        <f t="shared" ref="B5:Q5" si="0">SUM(B4:B4)</f>
        <v>0</v>
      </c>
      <c r="C5" s="6">
        <f t="shared" si="0"/>
        <v>0</v>
      </c>
      <c r="D5" s="6">
        <f t="shared" si="0"/>
        <v>0</v>
      </c>
      <c r="E5" s="6">
        <f t="shared" si="0"/>
        <v>65</v>
      </c>
      <c r="F5" s="6">
        <f t="shared" si="0"/>
        <v>0</v>
      </c>
      <c r="G5" s="6">
        <f t="shared" si="0"/>
        <v>0</v>
      </c>
      <c r="H5" s="6">
        <f t="shared" si="0"/>
        <v>30</v>
      </c>
      <c r="I5" s="6">
        <f t="shared" si="0"/>
        <v>80</v>
      </c>
      <c r="J5" s="6">
        <f t="shared" si="0"/>
        <v>90</v>
      </c>
      <c r="K5" s="6">
        <f t="shared" si="0"/>
        <v>171</v>
      </c>
      <c r="L5" s="6">
        <f t="shared" si="0"/>
        <v>240</v>
      </c>
      <c r="M5" s="6">
        <f t="shared" si="0"/>
        <v>377</v>
      </c>
      <c r="N5" s="6">
        <f t="shared" si="0"/>
        <v>328</v>
      </c>
      <c r="O5" s="6">
        <f t="shared" si="0"/>
        <v>325</v>
      </c>
      <c r="P5" s="6">
        <f t="shared" si="0"/>
        <v>351</v>
      </c>
      <c r="Q5" s="6">
        <f t="shared" si="0"/>
        <v>2057</v>
      </c>
      <c r="S5" s="6">
        <f>SUM(S4:S4)</f>
        <v>702</v>
      </c>
      <c r="T5" s="6">
        <f t="shared" ref="T5:U5" si="1">SUM(T4:T4)</f>
        <v>702</v>
      </c>
      <c r="U5" s="6">
        <f t="shared" si="1"/>
        <v>701</v>
      </c>
    </row>
    <row r="6" spans="1:27" x14ac:dyDescent="0.25">
      <c r="A6" s="5"/>
    </row>
    <row r="7" spans="1:27" x14ac:dyDescent="0.25">
      <c r="A7" s="9" t="s">
        <v>70</v>
      </c>
      <c r="B7" s="9"/>
      <c r="C7" s="9"/>
    </row>
    <row r="9" spans="1:27" x14ac:dyDescent="0.25">
      <c r="A9" s="5" t="s">
        <v>62</v>
      </c>
      <c r="D9" s="2"/>
      <c r="H9" s="2"/>
    </row>
    <row r="10" spans="1:27" x14ac:dyDescent="0.25">
      <c r="A10" t="s">
        <v>18</v>
      </c>
      <c r="B10">
        <f t="shared" ref="B10:P10" si="2">ROUNDUP((B5*0.36)/12*7,0)</f>
        <v>0</v>
      </c>
      <c r="C10">
        <f t="shared" si="2"/>
        <v>0</v>
      </c>
      <c r="D10">
        <f t="shared" si="2"/>
        <v>0</v>
      </c>
      <c r="E10">
        <f t="shared" si="2"/>
        <v>14</v>
      </c>
      <c r="F10">
        <f t="shared" si="2"/>
        <v>0</v>
      </c>
      <c r="G10">
        <f t="shared" si="2"/>
        <v>0</v>
      </c>
      <c r="H10">
        <f t="shared" si="2"/>
        <v>7</v>
      </c>
      <c r="I10">
        <f t="shared" si="2"/>
        <v>17</v>
      </c>
      <c r="J10">
        <f t="shared" si="2"/>
        <v>19</v>
      </c>
      <c r="K10">
        <f t="shared" si="2"/>
        <v>36</v>
      </c>
      <c r="L10">
        <f t="shared" si="2"/>
        <v>51</v>
      </c>
      <c r="M10">
        <f t="shared" si="2"/>
        <v>80</v>
      </c>
      <c r="N10">
        <f t="shared" si="2"/>
        <v>69</v>
      </c>
      <c r="O10">
        <f t="shared" si="2"/>
        <v>69</v>
      </c>
      <c r="P10">
        <f t="shared" si="2"/>
        <v>74</v>
      </c>
      <c r="Q10" s="5">
        <f>SUM(B10:P10)</f>
        <v>436</v>
      </c>
      <c r="S10">
        <f t="shared" ref="S10:U10" si="3">ROUNDUP((S5*0.36)/12*7,0)</f>
        <v>148</v>
      </c>
      <c r="T10">
        <f t="shared" si="3"/>
        <v>148</v>
      </c>
      <c r="U10">
        <f t="shared" si="3"/>
        <v>148</v>
      </c>
    </row>
    <row r="11" spans="1:27" x14ac:dyDescent="0.25">
      <c r="A11" t="s">
        <v>19</v>
      </c>
      <c r="B11">
        <f t="shared" ref="B11:P11" si="4">ROUNDUP((B5*0.36)-B10,0)</f>
        <v>0</v>
      </c>
      <c r="C11">
        <f t="shared" si="4"/>
        <v>0</v>
      </c>
      <c r="D11">
        <f t="shared" si="4"/>
        <v>0</v>
      </c>
      <c r="E11">
        <f t="shared" si="4"/>
        <v>10</v>
      </c>
      <c r="F11">
        <f t="shared" si="4"/>
        <v>0</v>
      </c>
      <c r="G11">
        <f t="shared" si="4"/>
        <v>0</v>
      </c>
      <c r="H11">
        <f t="shared" si="4"/>
        <v>4</v>
      </c>
      <c r="I11">
        <f t="shared" si="4"/>
        <v>12</v>
      </c>
      <c r="J11">
        <f t="shared" si="4"/>
        <v>14</v>
      </c>
      <c r="K11">
        <f t="shared" si="4"/>
        <v>26</v>
      </c>
      <c r="L11">
        <f t="shared" si="4"/>
        <v>36</v>
      </c>
      <c r="M11">
        <f t="shared" si="4"/>
        <v>56</v>
      </c>
      <c r="N11">
        <f t="shared" si="4"/>
        <v>50</v>
      </c>
      <c r="O11">
        <f t="shared" si="4"/>
        <v>48</v>
      </c>
      <c r="P11">
        <f t="shared" si="4"/>
        <v>53</v>
      </c>
      <c r="Q11" s="5">
        <f>SUM(B11:P11)</f>
        <v>309</v>
      </c>
      <c r="S11">
        <f t="shared" ref="S11:U11" si="5">ROUNDUP((S5*0.36)-S10,0)</f>
        <v>105</v>
      </c>
      <c r="T11">
        <f t="shared" si="5"/>
        <v>105</v>
      </c>
      <c r="U11">
        <f t="shared" si="5"/>
        <v>105</v>
      </c>
    </row>
    <row r="12" spans="1:27" x14ac:dyDescent="0.25">
      <c r="A12" s="5" t="s">
        <v>20</v>
      </c>
      <c r="Q12" s="5"/>
    </row>
    <row r="13" spans="1:27" x14ac:dyDescent="0.25">
      <c r="A13" t="s">
        <v>21</v>
      </c>
      <c r="B13">
        <f>B10</f>
        <v>0</v>
      </c>
      <c r="C13">
        <f>C10+B10</f>
        <v>0</v>
      </c>
      <c r="D13">
        <f t="shared" ref="D13:P13" si="6">D10+C13</f>
        <v>0</v>
      </c>
      <c r="E13">
        <f t="shared" si="6"/>
        <v>14</v>
      </c>
      <c r="F13">
        <f t="shared" si="6"/>
        <v>14</v>
      </c>
      <c r="G13">
        <f t="shared" si="6"/>
        <v>14</v>
      </c>
      <c r="H13">
        <f t="shared" si="6"/>
        <v>21</v>
      </c>
      <c r="I13">
        <f t="shared" si="6"/>
        <v>38</v>
      </c>
      <c r="J13">
        <f t="shared" si="6"/>
        <v>57</v>
      </c>
      <c r="K13">
        <f t="shared" si="6"/>
        <v>93</v>
      </c>
      <c r="L13">
        <f t="shared" si="6"/>
        <v>144</v>
      </c>
      <c r="M13">
        <f t="shared" si="6"/>
        <v>224</v>
      </c>
      <c r="N13">
        <f t="shared" si="6"/>
        <v>293</v>
      </c>
      <c r="O13">
        <f t="shared" si="6"/>
        <v>362</v>
      </c>
      <c r="P13">
        <f t="shared" si="6"/>
        <v>436</v>
      </c>
      <c r="Q13" s="5">
        <f>P13</f>
        <v>436</v>
      </c>
      <c r="S13">
        <f>S10+P13</f>
        <v>584</v>
      </c>
      <c r="T13">
        <f t="shared" ref="T13:T14" si="7">T10+S13</f>
        <v>732</v>
      </c>
      <c r="U13">
        <f t="shared" ref="U13:U14" si="8">U10+T13</f>
        <v>880</v>
      </c>
    </row>
    <row r="14" spans="1:27" x14ac:dyDescent="0.25">
      <c r="A14" t="s">
        <v>19</v>
      </c>
      <c r="B14">
        <f>B11</f>
        <v>0</v>
      </c>
      <c r="C14">
        <f>C11+B11</f>
        <v>0</v>
      </c>
      <c r="D14">
        <f>D11+C14</f>
        <v>0</v>
      </c>
      <c r="E14">
        <f t="shared" ref="E14:P14" si="9">E11+D14</f>
        <v>10</v>
      </c>
      <c r="F14">
        <f t="shared" si="9"/>
        <v>10</v>
      </c>
      <c r="G14">
        <f t="shared" si="9"/>
        <v>10</v>
      </c>
      <c r="H14">
        <f t="shared" si="9"/>
        <v>14</v>
      </c>
      <c r="I14">
        <f t="shared" si="9"/>
        <v>26</v>
      </c>
      <c r="J14">
        <f t="shared" si="9"/>
        <v>40</v>
      </c>
      <c r="K14">
        <f t="shared" si="9"/>
        <v>66</v>
      </c>
      <c r="L14">
        <f t="shared" si="9"/>
        <v>102</v>
      </c>
      <c r="M14">
        <f t="shared" si="9"/>
        <v>158</v>
      </c>
      <c r="N14">
        <f t="shared" si="9"/>
        <v>208</v>
      </c>
      <c r="O14">
        <f t="shared" si="9"/>
        <v>256</v>
      </c>
      <c r="P14">
        <f t="shared" si="9"/>
        <v>309</v>
      </c>
      <c r="Q14" s="5">
        <f>P14</f>
        <v>309</v>
      </c>
      <c r="S14">
        <f>S11+P14</f>
        <v>414</v>
      </c>
      <c r="T14">
        <f t="shared" si="7"/>
        <v>519</v>
      </c>
      <c r="U14">
        <f t="shared" si="8"/>
        <v>624</v>
      </c>
    </row>
    <row r="16" spans="1:27" ht="15.75" x14ac:dyDescent="0.25">
      <c r="A16" s="26" t="s">
        <v>41</v>
      </c>
      <c r="B16" s="27"/>
      <c r="C16" s="27"/>
      <c r="D16" s="27"/>
      <c r="E16" s="27"/>
      <c r="F16" s="27"/>
      <c r="H16" s="47" t="s">
        <v>43</v>
      </c>
      <c r="I16" s="48"/>
      <c r="J16" s="48"/>
      <c r="K16" s="48"/>
      <c r="L16" s="48"/>
      <c r="M16" s="48"/>
      <c r="O16" s="64" t="s">
        <v>44</v>
      </c>
      <c r="P16" s="65"/>
      <c r="Q16" s="65"/>
      <c r="R16" s="65"/>
      <c r="S16" s="65"/>
      <c r="T16" s="65"/>
      <c r="U16" s="65"/>
      <c r="V16" s="65"/>
      <c r="W16" s="65"/>
      <c r="X16" s="100"/>
      <c r="Y16" s="65"/>
      <c r="Z16" s="65"/>
      <c r="AA16" s="65"/>
    </row>
    <row r="17" spans="1:27" ht="15.75" thickBot="1" x14ac:dyDescent="0.3">
      <c r="A17" s="28" t="s">
        <v>35</v>
      </c>
      <c r="B17" s="27" t="s">
        <v>37</v>
      </c>
      <c r="C17" s="79" t="s">
        <v>38</v>
      </c>
      <c r="D17" s="79" t="s">
        <v>39</v>
      </c>
      <c r="E17" s="79" t="s">
        <v>40</v>
      </c>
      <c r="F17" s="79" t="s">
        <v>46</v>
      </c>
      <c r="H17" s="49" t="s">
        <v>35</v>
      </c>
      <c r="I17" s="80" t="s">
        <v>37</v>
      </c>
      <c r="J17" s="80" t="s">
        <v>38</v>
      </c>
      <c r="K17" s="80" t="s">
        <v>39</v>
      </c>
      <c r="L17" s="80" t="s">
        <v>40</v>
      </c>
      <c r="M17" s="80" t="s">
        <v>46</v>
      </c>
      <c r="O17" s="66" t="s">
        <v>35</v>
      </c>
      <c r="P17" s="81" t="s">
        <v>37</v>
      </c>
      <c r="Q17" s="81" t="s">
        <v>47</v>
      </c>
      <c r="R17" s="81" t="s">
        <v>48</v>
      </c>
      <c r="S17" s="81" t="s">
        <v>49</v>
      </c>
      <c r="T17" s="81" t="s">
        <v>50</v>
      </c>
      <c r="U17" s="81" t="s">
        <v>51</v>
      </c>
      <c r="V17" s="81" t="s">
        <v>52</v>
      </c>
      <c r="W17" s="81" t="s">
        <v>53</v>
      </c>
      <c r="X17" s="102"/>
      <c r="Y17" s="81" t="s">
        <v>54</v>
      </c>
      <c r="Z17" s="81" t="s">
        <v>149</v>
      </c>
      <c r="AA17" s="81" t="s">
        <v>188</v>
      </c>
    </row>
    <row r="18" spans="1:27" ht="15.75" thickBot="1" x14ac:dyDescent="0.3">
      <c r="A18" s="29" t="s">
        <v>22</v>
      </c>
      <c r="B18" s="389">
        <v>315</v>
      </c>
      <c r="C18" s="390">
        <v>311</v>
      </c>
      <c r="D18" s="391">
        <v>312</v>
      </c>
      <c r="E18" s="391">
        <v>303</v>
      </c>
      <c r="F18" s="385">
        <v>299</v>
      </c>
      <c r="H18" s="50" t="s">
        <v>26</v>
      </c>
      <c r="I18" s="51">
        <v>1344</v>
      </c>
      <c r="J18" s="51">
        <f>C22</f>
        <v>1176</v>
      </c>
      <c r="K18" s="51">
        <f t="shared" ref="K18:M18" si="10">D22</f>
        <v>1178</v>
      </c>
      <c r="L18" s="51">
        <f t="shared" si="10"/>
        <v>1134</v>
      </c>
      <c r="M18" s="51">
        <f t="shared" si="10"/>
        <v>1114</v>
      </c>
      <c r="O18" s="67" t="s">
        <v>26</v>
      </c>
      <c r="P18" s="68">
        <v>1344</v>
      </c>
      <c r="Q18" s="68">
        <f>$L$18</f>
        <v>1134</v>
      </c>
      <c r="R18" s="68">
        <f t="shared" ref="R18:AA18" si="11">$L$18</f>
        <v>1134</v>
      </c>
      <c r="S18" s="68">
        <f t="shared" si="11"/>
        <v>1134</v>
      </c>
      <c r="T18" s="68">
        <f t="shared" si="11"/>
        <v>1134</v>
      </c>
      <c r="U18" s="68">
        <f t="shared" si="11"/>
        <v>1134</v>
      </c>
      <c r="V18" s="68">
        <f t="shared" si="11"/>
        <v>1134</v>
      </c>
      <c r="W18" s="214">
        <f t="shared" si="11"/>
        <v>1134</v>
      </c>
      <c r="X18" s="430"/>
      <c r="Y18" s="213">
        <f t="shared" si="11"/>
        <v>1134</v>
      </c>
      <c r="Z18" s="396">
        <f t="shared" si="11"/>
        <v>1134</v>
      </c>
      <c r="AA18" s="396">
        <f t="shared" si="11"/>
        <v>1134</v>
      </c>
    </row>
    <row r="19" spans="1:27" ht="48.75" customHeight="1" thickBot="1" x14ac:dyDescent="0.3">
      <c r="A19" s="31" t="s">
        <v>23</v>
      </c>
      <c r="B19" s="32">
        <v>189</v>
      </c>
      <c r="C19" s="32">
        <v>101</v>
      </c>
      <c r="D19" s="32">
        <v>106</v>
      </c>
      <c r="E19" s="32">
        <v>102</v>
      </c>
      <c r="F19" s="32">
        <v>92</v>
      </c>
      <c r="H19" s="457" t="str">
        <f>A33</f>
        <v>Additional Demand (Housing Under Construction)</v>
      </c>
      <c r="I19" s="458"/>
      <c r="J19" s="52">
        <f>C23</f>
        <v>31</v>
      </c>
      <c r="K19" s="52">
        <f t="shared" ref="K19:M19" si="12">D23</f>
        <v>31</v>
      </c>
      <c r="L19" s="52">
        <f t="shared" si="12"/>
        <v>31</v>
      </c>
      <c r="M19" s="52">
        <f t="shared" si="12"/>
        <v>31</v>
      </c>
      <c r="O19" s="451" t="str">
        <f>H19</f>
        <v>Additional Demand (Housing Under Construction)</v>
      </c>
      <c r="P19" s="452"/>
      <c r="Q19" s="69">
        <f>$M$19</f>
        <v>31</v>
      </c>
      <c r="R19" s="69">
        <f t="shared" ref="R19:AA19" si="13">$M$19</f>
        <v>31</v>
      </c>
      <c r="S19" s="69">
        <f t="shared" si="13"/>
        <v>31</v>
      </c>
      <c r="T19" s="69">
        <f t="shared" si="13"/>
        <v>31</v>
      </c>
      <c r="U19" s="69">
        <f t="shared" si="13"/>
        <v>31</v>
      </c>
      <c r="V19" s="69">
        <f t="shared" si="13"/>
        <v>31</v>
      </c>
      <c r="W19" s="434">
        <f t="shared" si="13"/>
        <v>31</v>
      </c>
      <c r="X19" s="431"/>
      <c r="Y19" s="442">
        <f t="shared" si="13"/>
        <v>31</v>
      </c>
      <c r="Z19" s="397">
        <f t="shared" si="13"/>
        <v>31</v>
      </c>
      <c r="AA19" s="397">
        <f t="shared" si="13"/>
        <v>31</v>
      </c>
    </row>
    <row r="20" spans="1:27" ht="24.75" customHeight="1" thickBot="1" x14ac:dyDescent="0.3">
      <c r="A20" s="31" t="s">
        <v>24</v>
      </c>
      <c r="B20" s="32">
        <v>420</v>
      </c>
      <c r="C20" s="32">
        <v>348</v>
      </c>
      <c r="D20" s="32">
        <v>341</v>
      </c>
      <c r="E20" s="32">
        <v>319</v>
      </c>
      <c r="F20" s="32">
        <v>317</v>
      </c>
      <c r="H20" s="49" t="s">
        <v>34</v>
      </c>
      <c r="I20" s="48"/>
      <c r="J20" s="48"/>
      <c r="K20" s="48"/>
      <c r="L20" s="48"/>
      <c r="M20" s="48"/>
      <c r="O20" s="435" t="s">
        <v>34</v>
      </c>
      <c r="P20" s="394"/>
      <c r="Q20" s="394"/>
      <c r="R20" s="394"/>
      <c r="S20" s="394"/>
      <c r="T20" s="394"/>
      <c r="U20" s="394"/>
      <c r="V20" s="394"/>
      <c r="W20" s="436"/>
      <c r="X20" s="100"/>
      <c r="Y20" s="438"/>
      <c r="Z20" s="394"/>
      <c r="AA20" s="436"/>
    </row>
    <row r="21" spans="1:27" ht="15.75" thickBot="1" x14ac:dyDescent="0.3">
      <c r="A21" s="31" t="s">
        <v>25</v>
      </c>
      <c r="B21" s="32">
        <v>420</v>
      </c>
      <c r="C21" s="32">
        <v>416</v>
      </c>
      <c r="D21" s="32">
        <v>419</v>
      </c>
      <c r="E21" s="32">
        <v>410</v>
      </c>
      <c r="F21" s="32">
        <v>406</v>
      </c>
      <c r="H21" s="53" t="s">
        <v>26</v>
      </c>
      <c r="I21" s="54">
        <v>1260</v>
      </c>
      <c r="J21" s="54">
        <f>C32</f>
        <v>1147</v>
      </c>
      <c r="K21" s="54">
        <f t="shared" ref="K21:M21" si="14">D32</f>
        <v>1132</v>
      </c>
      <c r="L21" s="54">
        <f t="shared" si="14"/>
        <v>1117</v>
      </c>
      <c r="M21" s="54">
        <f t="shared" si="14"/>
        <v>1094</v>
      </c>
      <c r="O21" s="70" t="s">
        <v>26</v>
      </c>
      <c r="P21" s="71">
        <v>1260</v>
      </c>
      <c r="Q21" s="71">
        <f>$L$21</f>
        <v>1117</v>
      </c>
      <c r="R21" s="71">
        <f t="shared" ref="R21:AA21" si="15">$L$21</f>
        <v>1117</v>
      </c>
      <c r="S21" s="71">
        <f t="shared" si="15"/>
        <v>1117</v>
      </c>
      <c r="T21" s="71">
        <f t="shared" si="15"/>
        <v>1117</v>
      </c>
      <c r="U21" s="71">
        <f t="shared" si="15"/>
        <v>1117</v>
      </c>
      <c r="V21" s="71">
        <f t="shared" si="15"/>
        <v>1117</v>
      </c>
      <c r="W21" s="393">
        <f t="shared" si="15"/>
        <v>1117</v>
      </c>
      <c r="X21" s="432"/>
      <c r="Y21" s="392">
        <f t="shared" si="15"/>
        <v>1117</v>
      </c>
      <c r="Z21" s="74">
        <f t="shared" si="15"/>
        <v>1117</v>
      </c>
      <c r="AA21" s="74">
        <f t="shared" si="15"/>
        <v>1117</v>
      </c>
    </row>
    <row r="22" spans="1:27" ht="33.6" customHeight="1" thickBot="1" x14ac:dyDescent="0.3">
      <c r="A22" s="46" t="s">
        <v>26</v>
      </c>
      <c r="B22" s="33">
        <f>SUM(B18:B21)</f>
        <v>1344</v>
      </c>
      <c r="C22" s="33">
        <f t="shared" ref="C22:F22" si="16">SUM(C18:C21)</f>
        <v>1176</v>
      </c>
      <c r="D22" s="33">
        <f t="shared" si="16"/>
        <v>1178</v>
      </c>
      <c r="E22" s="33">
        <f t="shared" si="16"/>
        <v>1134</v>
      </c>
      <c r="F22" s="33">
        <f t="shared" si="16"/>
        <v>1114</v>
      </c>
      <c r="H22" s="457" t="str">
        <f>H19</f>
        <v>Additional Demand (Housing Under Construction)</v>
      </c>
      <c r="I22" s="458"/>
      <c r="J22" s="52">
        <f>C33</f>
        <v>3</v>
      </c>
      <c r="K22" s="52">
        <f t="shared" ref="K22:M22" si="17">D33</f>
        <v>3</v>
      </c>
      <c r="L22" s="52">
        <f t="shared" si="17"/>
        <v>3</v>
      </c>
      <c r="M22" s="52">
        <f t="shared" si="17"/>
        <v>3</v>
      </c>
      <c r="O22" s="451" t="str">
        <f>O19</f>
        <v>Additional Demand (Housing Under Construction)</v>
      </c>
      <c r="P22" s="452"/>
      <c r="Q22" s="69">
        <f>$J$22</f>
        <v>3</v>
      </c>
      <c r="R22" s="69">
        <f t="shared" ref="R22:AA22" si="18">$J$22</f>
        <v>3</v>
      </c>
      <c r="S22" s="69">
        <f t="shared" si="18"/>
        <v>3</v>
      </c>
      <c r="T22" s="69">
        <f t="shared" si="18"/>
        <v>3</v>
      </c>
      <c r="U22" s="69">
        <f t="shared" si="18"/>
        <v>3</v>
      </c>
      <c r="V22" s="69">
        <f t="shared" si="18"/>
        <v>3</v>
      </c>
      <c r="W22" s="434">
        <f t="shared" si="18"/>
        <v>3</v>
      </c>
      <c r="X22" s="431"/>
      <c r="Y22" s="442">
        <f t="shared" si="18"/>
        <v>3</v>
      </c>
      <c r="Z22" s="398">
        <f t="shared" si="18"/>
        <v>3</v>
      </c>
      <c r="AA22" s="398">
        <f t="shared" si="18"/>
        <v>3</v>
      </c>
    </row>
    <row r="23" spans="1:27" ht="15.75" thickBot="1" x14ac:dyDescent="0.3">
      <c r="A23" s="455" t="s">
        <v>145</v>
      </c>
      <c r="B23" s="456"/>
      <c r="C23" s="386">
        <v>31</v>
      </c>
      <c r="D23" s="386">
        <v>31</v>
      </c>
      <c r="E23" s="386">
        <v>31</v>
      </c>
      <c r="F23" s="35">
        <v>31</v>
      </c>
      <c r="H23" s="459" t="s">
        <v>27</v>
      </c>
      <c r="I23" s="460"/>
      <c r="J23" s="55">
        <f>SUM(J21:J22)</f>
        <v>1150</v>
      </c>
      <c r="K23" s="55">
        <f t="shared" ref="K23:M23" si="19">SUM(K21:K22)</f>
        <v>1135</v>
      </c>
      <c r="L23" s="55">
        <f t="shared" si="19"/>
        <v>1120</v>
      </c>
      <c r="M23" s="55">
        <f t="shared" si="19"/>
        <v>1097</v>
      </c>
      <c r="O23" s="453" t="s">
        <v>27</v>
      </c>
      <c r="P23" s="454"/>
      <c r="Q23" s="72">
        <v>1197</v>
      </c>
      <c r="R23" s="72">
        <v>1171</v>
      </c>
      <c r="S23" s="72">
        <v>1158</v>
      </c>
      <c r="T23" s="72">
        <v>1151</v>
      </c>
      <c r="U23" s="72">
        <v>1151</v>
      </c>
      <c r="V23" s="72">
        <v>1151</v>
      </c>
      <c r="W23" s="437">
        <v>1151</v>
      </c>
      <c r="X23" s="430"/>
      <c r="Y23" s="443">
        <v>1151</v>
      </c>
      <c r="Z23" s="399">
        <v>1151</v>
      </c>
      <c r="AA23" s="399">
        <v>1152</v>
      </c>
    </row>
    <row r="24" spans="1:27" ht="22.5" customHeight="1" thickBot="1" x14ac:dyDescent="0.3">
      <c r="A24" s="45" t="s">
        <v>27</v>
      </c>
      <c r="B24" s="36"/>
      <c r="C24" s="384">
        <f>SUM(C22:C23)</f>
        <v>1207</v>
      </c>
      <c r="D24" s="384">
        <f t="shared" ref="D24:F24" si="20">SUM(D22:D23)</f>
        <v>1209</v>
      </c>
      <c r="E24" s="384">
        <f t="shared" si="20"/>
        <v>1165</v>
      </c>
      <c r="F24" s="384">
        <f t="shared" si="20"/>
        <v>1145</v>
      </c>
      <c r="H24" s="48"/>
      <c r="I24" s="80" t="s">
        <v>37</v>
      </c>
      <c r="J24" s="80" t="s">
        <v>38</v>
      </c>
      <c r="K24" s="80" t="s">
        <v>39</v>
      </c>
      <c r="L24" s="80" t="s">
        <v>40</v>
      </c>
      <c r="M24" s="80" t="s">
        <v>46</v>
      </c>
      <c r="O24" s="438"/>
      <c r="P24" s="395" t="s">
        <v>37</v>
      </c>
      <c r="Q24" s="395" t="s">
        <v>46</v>
      </c>
      <c r="R24" s="395" t="s">
        <v>47</v>
      </c>
      <c r="S24" s="395" t="s">
        <v>48</v>
      </c>
      <c r="T24" s="395" t="s">
        <v>49</v>
      </c>
      <c r="U24" s="395" t="s">
        <v>50</v>
      </c>
      <c r="V24" s="395" t="s">
        <v>51</v>
      </c>
      <c r="W24" s="439" t="s">
        <v>52</v>
      </c>
      <c r="X24" s="102"/>
      <c r="Y24" s="444" t="s">
        <v>53</v>
      </c>
      <c r="Z24" s="395" t="s">
        <v>54</v>
      </c>
      <c r="AA24" s="439" t="s">
        <v>187</v>
      </c>
    </row>
    <row r="25" spans="1:27" ht="24.75" customHeight="1" thickBot="1" x14ac:dyDescent="0.3">
      <c r="A25" s="28" t="s">
        <v>34</v>
      </c>
      <c r="B25" s="27"/>
      <c r="C25" s="27"/>
      <c r="D25" s="27"/>
      <c r="E25" s="27"/>
      <c r="F25" s="27"/>
      <c r="H25" s="56" t="s">
        <v>36</v>
      </c>
      <c r="I25" s="57">
        <f>I21+I18</f>
        <v>2604</v>
      </c>
      <c r="J25" s="57">
        <f t="shared" ref="J25:M25" si="21">J21+J18</f>
        <v>2323</v>
      </c>
      <c r="K25" s="57">
        <f t="shared" si="21"/>
        <v>2310</v>
      </c>
      <c r="L25" s="57">
        <f t="shared" si="21"/>
        <v>2251</v>
      </c>
      <c r="M25" s="57">
        <f t="shared" si="21"/>
        <v>2208</v>
      </c>
      <c r="O25" s="73" t="s">
        <v>36</v>
      </c>
      <c r="P25" s="74">
        <f>P21+P18</f>
        <v>2604</v>
      </c>
      <c r="Q25" s="74">
        <f t="shared" ref="Q25:T25" si="22">Q21+Q18</f>
        <v>2251</v>
      </c>
      <c r="R25" s="74">
        <f t="shared" si="22"/>
        <v>2251</v>
      </c>
      <c r="S25" s="74">
        <f t="shared" si="22"/>
        <v>2251</v>
      </c>
      <c r="T25" s="74">
        <f t="shared" si="22"/>
        <v>2251</v>
      </c>
      <c r="U25" s="74">
        <f t="shared" ref="U25:Y25" si="23">U21+U18</f>
        <v>2251</v>
      </c>
      <c r="V25" s="74">
        <f t="shared" si="23"/>
        <v>2251</v>
      </c>
      <c r="W25" s="74">
        <f t="shared" si="23"/>
        <v>2251</v>
      </c>
      <c r="X25" s="432"/>
      <c r="Y25" s="74">
        <f t="shared" si="23"/>
        <v>2251</v>
      </c>
      <c r="Z25" s="74">
        <f t="shared" ref="Z25:AA25" si="24">Z21+Z18</f>
        <v>2251</v>
      </c>
      <c r="AA25" s="74">
        <f t="shared" si="24"/>
        <v>2251</v>
      </c>
    </row>
    <row r="26" spans="1:27" ht="24.75" customHeight="1" thickBot="1" x14ac:dyDescent="0.3">
      <c r="A26" s="29" t="s">
        <v>28</v>
      </c>
      <c r="B26" s="30">
        <v>210</v>
      </c>
      <c r="C26" s="30">
        <v>197</v>
      </c>
      <c r="D26" s="30">
        <v>195</v>
      </c>
      <c r="E26" s="30">
        <v>192</v>
      </c>
      <c r="F26" s="30">
        <v>189</v>
      </c>
      <c r="H26" s="459" t="str">
        <f>H22</f>
        <v>Additional Demand (Housing Under Construction)</v>
      </c>
      <c r="I26" s="460"/>
      <c r="J26" s="58">
        <f>J22+J19</f>
        <v>34</v>
      </c>
      <c r="K26" s="58">
        <f t="shared" ref="K26:L26" si="25">K22+K19</f>
        <v>34</v>
      </c>
      <c r="L26" s="58">
        <f t="shared" si="25"/>
        <v>34</v>
      </c>
      <c r="M26" s="58">
        <f>M22+M19</f>
        <v>34</v>
      </c>
      <c r="O26" s="453" t="str">
        <f>O22</f>
        <v>Additional Demand (Housing Under Construction)</v>
      </c>
      <c r="P26" s="454"/>
      <c r="Q26" s="75">
        <f>Q22+Q19</f>
        <v>34</v>
      </c>
      <c r="R26" s="75">
        <f t="shared" ref="R26:S26" si="26">R22+R19</f>
        <v>34</v>
      </c>
      <c r="S26" s="75">
        <f t="shared" si="26"/>
        <v>34</v>
      </c>
      <c r="T26" s="75">
        <f>T22+T19</f>
        <v>34</v>
      </c>
      <c r="U26" s="75">
        <f t="shared" ref="U26:Y26" si="27">U22+U19</f>
        <v>34</v>
      </c>
      <c r="V26" s="75">
        <f t="shared" si="27"/>
        <v>34</v>
      </c>
      <c r="W26" s="75">
        <f t="shared" si="27"/>
        <v>34</v>
      </c>
      <c r="X26" s="431"/>
      <c r="Y26" s="75">
        <f t="shared" si="27"/>
        <v>34</v>
      </c>
      <c r="Z26" s="75">
        <f t="shared" ref="Z26:AA26" si="28">Z22+Z19</f>
        <v>34</v>
      </c>
      <c r="AA26" s="75">
        <f t="shared" si="28"/>
        <v>34</v>
      </c>
    </row>
    <row r="27" spans="1:27" ht="24.75" thickBot="1" x14ac:dyDescent="0.3">
      <c r="A27" s="31" t="s">
        <v>29</v>
      </c>
      <c r="B27" s="32">
        <v>180</v>
      </c>
      <c r="C27" s="30">
        <v>156</v>
      </c>
      <c r="D27" s="30">
        <v>172</v>
      </c>
      <c r="E27" s="30">
        <v>163</v>
      </c>
      <c r="F27" s="30">
        <v>152</v>
      </c>
      <c r="H27" s="59" t="s">
        <v>42</v>
      </c>
      <c r="I27" s="60"/>
      <c r="J27" s="58">
        <f>F13</f>
        <v>14</v>
      </c>
      <c r="K27" s="58">
        <f t="shared" ref="K27:M27" si="29">G13</f>
        <v>14</v>
      </c>
      <c r="L27" s="58">
        <f t="shared" si="29"/>
        <v>21</v>
      </c>
      <c r="M27" s="58">
        <f t="shared" si="29"/>
        <v>38</v>
      </c>
      <c r="O27" s="215" t="s">
        <v>42</v>
      </c>
      <c r="P27" s="216"/>
      <c r="Q27" s="75">
        <f>J13</f>
        <v>57</v>
      </c>
      <c r="R27" s="75">
        <f t="shared" ref="R27:W27" si="30">K13</f>
        <v>93</v>
      </c>
      <c r="S27" s="75">
        <f t="shared" si="30"/>
        <v>144</v>
      </c>
      <c r="T27" s="75">
        <f t="shared" si="30"/>
        <v>224</v>
      </c>
      <c r="U27" s="75">
        <f t="shared" si="30"/>
        <v>293</v>
      </c>
      <c r="V27" s="75">
        <f t="shared" si="30"/>
        <v>362</v>
      </c>
      <c r="W27" s="75">
        <f t="shared" si="30"/>
        <v>436</v>
      </c>
      <c r="X27" s="431"/>
      <c r="Y27" s="75">
        <f>S13</f>
        <v>584</v>
      </c>
      <c r="Z27" s="75">
        <f t="shared" ref="Z27:AA27" si="31">T13</f>
        <v>732</v>
      </c>
      <c r="AA27" s="75">
        <f t="shared" si="31"/>
        <v>880</v>
      </c>
    </row>
    <row r="28" spans="1:27" ht="24.75" thickBot="1" x14ac:dyDescent="0.3">
      <c r="A28" s="31" t="s">
        <v>30</v>
      </c>
      <c r="B28" s="32">
        <v>240</v>
      </c>
      <c r="C28" s="30">
        <v>214</v>
      </c>
      <c r="D28" s="30">
        <v>197</v>
      </c>
      <c r="E28" s="30">
        <v>207</v>
      </c>
      <c r="F28" s="30">
        <v>216</v>
      </c>
      <c r="H28" s="61" t="s">
        <v>27</v>
      </c>
      <c r="I28" s="62"/>
      <c r="J28" s="63">
        <f>SUM(J25:J27)</f>
        <v>2371</v>
      </c>
      <c r="K28" s="63">
        <f t="shared" ref="K28:M28" si="32">SUM(K25:K27)</f>
        <v>2358</v>
      </c>
      <c r="L28" s="63">
        <f t="shared" si="32"/>
        <v>2306</v>
      </c>
      <c r="M28" s="63">
        <f t="shared" si="32"/>
        <v>2280</v>
      </c>
      <c r="O28" s="440" t="s">
        <v>27</v>
      </c>
      <c r="P28" s="441"/>
      <c r="Q28" s="170">
        <f>SUM(Q25:Q27)</f>
        <v>2342</v>
      </c>
      <c r="R28" s="170">
        <f t="shared" ref="R28" si="33">SUM(R25:R27)</f>
        <v>2378</v>
      </c>
      <c r="S28" s="170">
        <f t="shared" ref="S28" si="34">SUM(S25:S27)</f>
        <v>2429</v>
      </c>
      <c r="T28" s="170">
        <f t="shared" ref="T28" si="35">SUM(T25:T27)</f>
        <v>2509</v>
      </c>
      <c r="U28" s="170">
        <f t="shared" ref="U28" si="36">SUM(U25:U27)</f>
        <v>2578</v>
      </c>
      <c r="V28" s="170">
        <f t="shared" ref="V28" si="37">SUM(V25:V27)</f>
        <v>2647</v>
      </c>
      <c r="W28" s="170">
        <f t="shared" ref="W28" si="38">SUM(W25:W27)</f>
        <v>2721</v>
      </c>
      <c r="X28" s="433"/>
      <c r="Y28" s="170">
        <f t="shared" ref="Y28:Z28" si="39">SUM(Y25:Y27)</f>
        <v>2869</v>
      </c>
      <c r="Z28" s="170">
        <f t="shared" si="39"/>
        <v>3017</v>
      </c>
      <c r="AA28" s="170">
        <f t="shared" ref="AA28" si="40">SUM(AA25:AA27)</f>
        <v>3165</v>
      </c>
    </row>
    <row r="29" spans="1:27" ht="15.75" thickBot="1" x14ac:dyDescent="0.3">
      <c r="A29" s="31" t="s">
        <v>31</v>
      </c>
      <c r="B29" s="32">
        <v>210</v>
      </c>
      <c r="C29" s="30">
        <v>208</v>
      </c>
      <c r="D29" s="30">
        <v>209</v>
      </c>
      <c r="E29" s="30">
        <v>207</v>
      </c>
      <c r="F29" s="30">
        <v>202</v>
      </c>
      <c r="H29" s="2"/>
      <c r="I29" s="2"/>
      <c r="J29" s="2"/>
      <c r="K29" s="2"/>
      <c r="L29" s="2"/>
      <c r="M29" s="2"/>
      <c r="N29" s="2"/>
      <c r="O29" s="2"/>
      <c r="P29" s="2"/>
      <c r="Q29" s="2"/>
      <c r="R29" s="2"/>
      <c r="S29" s="2"/>
      <c r="T29" s="2"/>
      <c r="U29" s="2"/>
      <c r="V29" s="2"/>
      <c r="W29" s="2"/>
      <c r="X29" s="2"/>
      <c r="Y29" s="2"/>
    </row>
    <row r="30" spans="1:27" ht="15.75" thickBot="1" x14ac:dyDescent="0.3">
      <c r="A30" s="31" t="s">
        <v>32</v>
      </c>
      <c r="B30" s="32">
        <v>210</v>
      </c>
      <c r="C30" s="30">
        <v>201</v>
      </c>
      <c r="D30" s="30">
        <v>203</v>
      </c>
      <c r="E30" s="30">
        <v>202</v>
      </c>
      <c r="F30" s="30">
        <v>201</v>
      </c>
      <c r="H30" s="2"/>
      <c r="I30" s="2"/>
      <c r="J30" s="2"/>
      <c r="K30" s="2"/>
      <c r="L30" s="2"/>
      <c r="M30" s="2"/>
      <c r="N30" s="2"/>
      <c r="O30" s="2"/>
      <c r="P30" s="2"/>
      <c r="Q30" s="2"/>
      <c r="R30" s="2"/>
      <c r="S30" s="2"/>
      <c r="T30" s="2"/>
      <c r="U30" s="2"/>
      <c r="V30" s="2"/>
      <c r="W30" s="2"/>
      <c r="X30" s="2"/>
      <c r="Y30" s="2"/>
    </row>
    <row r="31" spans="1:27" ht="24.75" thickBot="1" x14ac:dyDescent="0.3">
      <c r="A31" s="31" t="s">
        <v>33</v>
      </c>
      <c r="B31" s="32">
        <v>210</v>
      </c>
      <c r="C31" s="30">
        <v>171</v>
      </c>
      <c r="D31" s="30">
        <v>156</v>
      </c>
      <c r="E31" s="30">
        <v>146</v>
      </c>
      <c r="F31" s="30">
        <v>134</v>
      </c>
      <c r="H31" t="s">
        <v>56</v>
      </c>
    </row>
    <row r="32" spans="1:27" ht="15.75" thickBot="1" x14ac:dyDescent="0.3">
      <c r="A32" s="38" t="s">
        <v>26</v>
      </c>
      <c r="B32" s="387">
        <f>SUM(B26:B31)</f>
        <v>1260</v>
      </c>
      <c r="C32" s="44">
        <f t="shared" ref="C32:F32" si="41">SUM(C26:C31)</f>
        <v>1147</v>
      </c>
      <c r="D32" s="44">
        <f t="shared" si="41"/>
        <v>1132</v>
      </c>
      <c r="E32" s="44">
        <f t="shared" si="41"/>
        <v>1117</v>
      </c>
      <c r="F32" s="39">
        <f t="shared" si="41"/>
        <v>1094</v>
      </c>
      <c r="H32" t="s">
        <v>55</v>
      </c>
    </row>
    <row r="33" spans="1:17" ht="24.75" thickBot="1" x14ac:dyDescent="0.3">
      <c r="A33" s="40" t="s">
        <v>145</v>
      </c>
      <c r="B33" s="41"/>
      <c r="C33" s="35">
        <v>3</v>
      </c>
      <c r="D33" s="32">
        <v>3</v>
      </c>
      <c r="E33" s="388">
        <v>3</v>
      </c>
      <c r="F33" s="35">
        <v>3</v>
      </c>
      <c r="H33" t="s">
        <v>57</v>
      </c>
    </row>
    <row r="34" spans="1:17" ht="15.75" thickBot="1" x14ac:dyDescent="0.3">
      <c r="A34" s="40" t="s">
        <v>27</v>
      </c>
      <c r="B34" s="42"/>
      <c r="C34" s="34">
        <f>SUM(C32:C33)</f>
        <v>1150</v>
      </c>
      <c r="D34" s="34">
        <f t="shared" ref="D34:F34" si="42">SUM(D32:D33)</f>
        <v>1135</v>
      </c>
      <c r="E34" s="34">
        <f t="shared" si="42"/>
        <v>1120</v>
      </c>
      <c r="F34" s="34">
        <f t="shared" si="42"/>
        <v>1097</v>
      </c>
    </row>
    <row r="35" spans="1:17" ht="15.75" thickBot="1" x14ac:dyDescent="0.3">
      <c r="A35" s="27"/>
      <c r="B35" s="27"/>
      <c r="C35" s="27"/>
      <c r="D35" s="27"/>
      <c r="E35" s="27"/>
      <c r="F35" s="27"/>
    </row>
    <row r="36" spans="1:17" ht="15.75" thickBot="1" x14ac:dyDescent="0.3">
      <c r="A36" s="43" t="s">
        <v>36</v>
      </c>
      <c r="B36" s="44">
        <f>B32+B22</f>
        <v>2604</v>
      </c>
      <c r="C36" s="44">
        <f t="shared" ref="C36:F36" si="43">C32+C22</f>
        <v>2323</v>
      </c>
      <c r="D36" s="44">
        <f t="shared" si="43"/>
        <v>2310</v>
      </c>
      <c r="E36" s="44">
        <f t="shared" si="43"/>
        <v>2251</v>
      </c>
      <c r="F36" s="44">
        <f t="shared" si="43"/>
        <v>2208</v>
      </c>
    </row>
    <row r="37" spans="1:17" ht="24.75" thickBot="1" x14ac:dyDescent="0.3">
      <c r="A37" s="40" t="s">
        <v>145</v>
      </c>
      <c r="B37" s="41"/>
      <c r="C37" s="35">
        <f>C33+C23</f>
        <v>34</v>
      </c>
      <c r="D37" s="35">
        <f t="shared" ref="D37:F37" si="44">D33+D23</f>
        <v>34</v>
      </c>
      <c r="E37" s="35">
        <f t="shared" si="44"/>
        <v>34</v>
      </c>
      <c r="F37" s="35">
        <f t="shared" si="44"/>
        <v>34</v>
      </c>
    </row>
    <row r="38" spans="1:17" ht="15.75" thickBot="1" x14ac:dyDescent="0.3">
      <c r="A38" s="40" t="s">
        <v>27</v>
      </c>
      <c r="B38" s="42"/>
      <c r="C38" s="37">
        <f>C34+C24</f>
        <v>2357</v>
      </c>
      <c r="D38" s="37">
        <f t="shared" ref="D38:F38" si="45">D34+D24</f>
        <v>2344</v>
      </c>
      <c r="E38" s="37">
        <f t="shared" si="45"/>
        <v>2285</v>
      </c>
      <c r="F38" s="37">
        <f t="shared" si="45"/>
        <v>2242</v>
      </c>
    </row>
    <row r="39" spans="1:17" x14ac:dyDescent="0.25">
      <c r="A39" s="27"/>
      <c r="B39" s="27"/>
      <c r="C39" s="27"/>
      <c r="D39" s="27"/>
      <c r="E39" s="27"/>
      <c r="F39" s="27"/>
    </row>
    <row r="40" spans="1:17" x14ac:dyDescent="0.25">
      <c r="A40" s="27"/>
      <c r="B40" s="27"/>
      <c r="C40" s="27"/>
      <c r="D40" s="27"/>
      <c r="E40" s="27"/>
      <c r="F40" s="27"/>
    </row>
    <row r="42" spans="1:17" ht="15.75" x14ac:dyDescent="0.25">
      <c r="A42" s="10" t="s">
        <v>67</v>
      </c>
      <c r="B42" s="11"/>
      <c r="C42" s="11"/>
      <c r="D42" s="11"/>
      <c r="E42" s="11"/>
      <c r="F42" s="11"/>
      <c r="G42" s="11"/>
      <c r="H42" s="11"/>
      <c r="I42" s="11"/>
      <c r="J42" s="11"/>
      <c r="K42" s="11"/>
      <c r="L42" s="11"/>
      <c r="M42" s="11"/>
      <c r="N42" s="11"/>
      <c r="O42" s="11"/>
      <c r="P42" s="11"/>
      <c r="Q42" s="11"/>
    </row>
    <row r="43" spans="1:17" ht="15.75" thickBot="1" x14ac:dyDescent="0.3">
      <c r="A43" s="12" t="s">
        <v>58</v>
      </c>
      <c r="B43" s="11" t="s">
        <v>37</v>
      </c>
      <c r="C43" s="82" t="s">
        <v>38</v>
      </c>
      <c r="D43" s="82" t="s">
        <v>39</v>
      </c>
      <c r="E43" s="82" t="s">
        <v>40</v>
      </c>
      <c r="F43" s="82" t="s">
        <v>46</v>
      </c>
      <c r="G43" s="11"/>
      <c r="H43" s="11"/>
      <c r="I43" s="11"/>
      <c r="J43" s="11"/>
      <c r="K43" s="11"/>
      <c r="L43" s="11"/>
      <c r="M43" s="11"/>
      <c r="N43" s="11"/>
      <c r="O43" s="11"/>
      <c r="P43" s="11"/>
      <c r="Q43" s="11"/>
    </row>
    <row r="44" spans="1:17" ht="15.75" thickBot="1" x14ac:dyDescent="0.3">
      <c r="A44" s="13" t="s">
        <v>22</v>
      </c>
      <c r="B44" s="14">
        <v>45</v>
      </c>
      <c r="C44" s="14">
        <v>42</v>
      </c>
      <c r="D44" s="14">
        <v>46</v>
      </c>
      <c r="E44" s="14">
        <v>37</v>
      </c>
      <c r="F44" s="14">
        <v>40</v>
      </c>
      <c r="G44" s="11"/>
      <c r="H44" s="11"/>
      <c r="I44" s="11"/>
      <c r="J44" s="11"/>
      <c r="K44" s="11"/>
      <c r="L44" s="11"/>
      <c r="M44" s="11"/>
      <c r="N44" s="11"/>
      <c r="O44" s="11"/>
      <c r="P44" s="11"/>
      <c r="Q44" s="11"/>
    </row>
    <row r="45" spans="1:17" ht="15.75" thickBot="1" x14ac:dyDescent="0.3">
      <c r="A45" s="15" t="s">
        <v>24</v>
      </c>
      <c r="B45" s="16">
        <v>60</v>
      </c>
      <c r="C45" s="14">
        <v>45</v>
      </c>
      <c r="D45" s="14">
        <v>48</v>
      </c>
      <c r="E45" s="14">
        <v>40</v>
      </c>
      <c r="F45" s="14">
        <v>41</v>
      </c>
      <c r="G45" s="11"/>
      <c r="H45" s="11"/>
      <c r="I45" s="11"/>
      <c r="J45" s="11"/>
      <c r="K45" s="11"/>
      <c r="L45" s="11"/>
      <c r="M45" s="11"/>
      <c r="N45" s="11"/>
      <c r="O45" s="11"/>
      <c r="P45" s="11"/>
      <c r="Q45" s="11"/>
    </row>
    <row r="46" spans="1:17" ht="15.75" thickBot="1" x14ac:dyDescent="0.3">
      <c r="A46" s="15" t="s">
        <v>23</v>
      </c>
      <c r="B46" s="16">
        <v>27</v>
      </c>
      <c r="C46" s="14">
        <v>13</v>
      </c>
      <c r="D46" s="14">
        <v>14</v>
      </c>
      <c r="E46" s="14">
        <v>11</v>
      </c>
      <c r="F46" s="14">
        <v>12</v>
      </c>
      <c r="G46" s="11"/>
      <c r="H46" s="11"/>
      <c r="I46" s="11"/>
      <c r="J46" s="11"/>
      <c r="K46" s="11"/>
      <c r="L46" s="11"/>
      <c r="M46" s="11"/>
      <c r="N46" s="11"/>
      <c r="O46" s="11"/>
      <c r="P46" s="11"/>
      <c r="Q46" s="11"/>
    </row>
    <row r="47" spans="1:17" ht="15.75" thickBot="1" x14ac:dyDescent="0.3">
      <c r="A47" s="15" t="s">
        <v>25</v>
      </c>
      <c r="B47" s="16">
        <v>60</v>
      </c>
      <c r="C47" s="14">
        <v>58</v>
      </c>
      <c r="D47" s="14">
        <v>62</v>
      </c>
      <c r="E47" s="14">
        <v>52</v>
      </c>
      <c r="F47" s="14">
        <v>54</v>
      </c>
      <c r="G47" s="11"/>
      <c r="H47" s="11"/>
      <c r="I47" s="11"/>
      <c r="J47" s="11"/>
      <c r="K47" s="11"/>
      <c r="L47" s="11"/>
      <c r="M47" s="11"/>
      <c r="N47" s="11"/>
      <c r="O47" s="11"/>
      <c r="P47" s="11"/>
      <c r="Q47" s="11"/>
    </row>
    <row r="48" spans="1:17" ht="15.75" thickBot="1" x14ac:dyDescent="0.3">
      <c r="A48" s="15" t="s">
        <v>26</v>
      </c>
      <c r="B48" s="17">
        <f>SUM(B44:B47)</f>
        <v>192</v>
      </c>
      <c r="C48" s="17">
        <f t="shared" ref="C48:F48" si="46">SUM(C44:C47)</f>
        <v>158</v>
      </c>
      <c r="D48" s="17">
        <f t="shared" si="46"/>
        <v>170</v>
      </c>
      <c r="E48" s="17">
        <f t="shared" si="46"/>
        <v>140</v>
      </c>
      <c r="F48" s="17">
        <f t="shared" si="46"/>
        <v>147</v>
      </c>
      <c r="G48" s="11"/>
      <c r="H48" s="11"/>
      <c r="I48" s="11"/>
      <c r="J48" s="11"/>
      <c r="K48" s="11"/>
      <c r="L48" s="11"/>
      <c r="M48" s="11"/>
      <c r="N48" s="11"/>
      <c r="O48" s="11"/>
      <c r="P48" s="11"/>
      <c r="Q48" s="11"/>
    </row>
    <row r="49" spans="1:17" ht="15.75" thickBot="1" x14ac:dyDescent="0.3">
      <c r="A49" s="83" t="s">
        <v>59</v>
      </c>
      <c r="B49" s="11"/>
      <c r="C49" s="11"/>
      <c r="D49" s="11"/>
      <c r="E49" s="11"/>
      <c r="F49" s="11"/>
      <c r="G49" s="11"/>
      <c r="H49" s="11"/>
      <c r="I49" s="11"/>
      <c r="J49" s="11"/>
      <c r="K49" s="11"/>
      <c r="L49" s="11"/>
      <c r="M49" s="11"/>
      <c r="N49" s="11"/>
      <c r="O49" s="11"/>
      <c r="P49" s="11"/>
      <c r="Q49" s="11"/>
    </row>
    <row r="50" spans="1:17" ht="15.75" thickBot="1" x14ac:dyDescent="0.3">
      <c r="A50" s="84" t="s">
        <v>28</v>
      </c>
      <c r="B50" s="85">
        <v>30</v>
      </c>
      <c r="C50" s="85">
        <v>32</v>
      </c>
      <c r="D50" s="85">
        <v>26</v>
      </c>
      <c r="E50" s="85">
        <v>30</v>
      </c>
      <c r="F50" s="85">
        <v>28</v>
      </c>
      <c r="G50" s="11"/>
      <c r="H50" s="11"/>
      <c r="I50" s="11"/>
      <c r="J50" s="11"/>
      <c r="K50" s="11"/>
      <c r="L50" s="11"/>
      <c r="M50" s="11"/>
      <c r="N50" s="11"/>
      <c r="O50" s="11"/>
      <c r="P50" s="11"/>
      <c r="Q50" s="11"/>
    </row>
    <row r="51" spans="1:17" ht="15.75" thickBot="1" x14ac:dyDescent="0.3">
      <c r="A51" s="20" t="s">
        <v>29</v>
      </c>
      <c r="B51" s="86">
        <v>60</v>
      </c>
      <c r="C51" s="86">
        <v>49</v>
      </c>
      <c r="D51" s="86">
        <v>47</v>
      </c>
      <c r="E51" s="86">
        <v>51</v>
      </c>
      <c r="F51" s="86">
        <v>48</v>
      </c>
      <c r="G51" s="11"/>
      <c r="H51" s="11"/>
      <c r="I51" s="11"/>
      <c r="J51" s="11"/>
      <c r="K51" s="11"/>
      <c r="L51" s="11"/>
      <c r="M51" s="11"/>
      <c r="N51" s="11"/>
      <c r="O51" s="11"/>
      <c r="P51" s="11"/>
      <c r="Q51" s="11"/>
    </row>
    <row r="52" spans="1:17" ht="15.75" thickBot="1" x14ac:dyDescent="0.3">
      <c r="A52" s="20" t="s">
        <v>31</v>
      </c>
      <c r="B52" s="86">
        <v>30</v>
      </c>
      <c r="C52" s="86">
        <v>28</v>
      </c>
      <c r="D52" s="86">
        <v>24</v>
      </c>
      <c r="E52" s="86">
        <v>26</v>
      </c>
      <c r="F52" s="86">
        <v>27</v>
      </c>
      <c r="G52" s="11"/>
      <c r="H52" s="11"/>
      <c r="I52" s="11"/>
      <c r="J52" s="11"/>
      <c r="K52" s="11"/>
      <c r="L52" s="11"/>
      <c r="M52" s="11"/>
      <c r="N52" s="11"/>
      <c r="O52" s="11"/>
      <c r="P52" s="11"/>
      <c r="Q52" s="11"/>
    </row>
    <row r="53" spans="1:17" ht="15.75" thickBot="1" x14ac:dyDescent="0.3">
      <c r="A53" s="20" t="s">
        <v>32</v>
      </c>
      <c r="B53" s="86">
        <v>30</v>
      </c>
      <c r="C53" s="86">
        <v>31</v>
      </c>
      <c r="D53" s="86">
        <v>28</v>
      </c>
      <c r="E53" s="86">
        <v>32</v>
      </c>
      <c r="F53" s="86">
        <v>29</v>
      </c>
      <c r="G53" s="11"/>
      <c r="H53" s="11"/>
      <c r="I53" s="11"/>
      <c r="J53" s="11"/>
      <c r="K53" s="11"/>
      <c r="L53" s="11"/>
      <c r="M53" s="11"/>
      <c r="N53" s="11"/>
      <c r="O53" s="11"/>
      <c r="P53" s="11"/>
      <c r="Q53" s="11"/>
    </row>
    <row r="54" spans="1:17" ht="24.75" thickBot="1" x14ac:dyDescent="0.3">
      <c r="A54" s="20" t="s">
        <v>33</v>
      </c>
      <c r="B54" s="86">
        <v>30</v>
      </c>
      <c r="C54" s="86">
        <v>31</v>
      </c>
      <c r="D54" s="86">
        <v>29</v>
      </c>
      <c r="E54" s="86">
        <v>31</v>
      </c>
      <c r="F54" s="86">
        <v>30</v>
      </c>
      <c r="G54" s="11"/>
      <c r="H54" s="11"/>
      <c r="I54" s="11"/>
      <c r="J54" s="11"/>
      <c r="K54" s="11"/>
      <c r="L54" s="11"/>
      <c r="M54" s="11"/>
      <c r="N54" s="11"/>
      <c r="O54" s="11"/>
      <c r="P54" s="11"/>
      <c r="Q54" s="11"/>
    </row>
    <row r="55" spans="1:17" ht="16.5" thickBot="1" x14ac:dyDescent="0.3">
      <c r="A55" s="20" t="s">
        <v>26</v>
      </c>
      <c r="B55" s="21">
        <v>180</v>
      </c>
      <c r="C55" s="21">
        <v>171</v>
      </c>
      <c r="D55" s="21">
        <v>154</v>
      </c>
      <c r="E55" s="21">
        <v>170</v>
      </c>
      <c r="F55" s="21">
        <v>162</v>
      </c>
      <c r="G55" s="11"/>
      <c r="H55" s="10"/>
      <c r="I55" s="11"/>
      <c r="J55" s="11"/>
      <c r="K55" s="11"/>
      <c r="L55" s="11"/>
      <c r="M55" s="11"/>
      <c r="N55" s="11"/>
      <c r="O55" s="11"/>
      <c r="P55" s="11"/>
      <c r="Q55" s="11"/>
    </row>
    <row r="56" spans="1:17" ht="15.75" x14ac:dyDescent="0.25">
      <c r="A56" s="166"/>
      <c r="B56" s="167"/>
      <c r="C56" s="167"/>
      <c r="D56" s="167"/>
      <c r="E56" s="167"/>
      <c r="F56" s="167"/>
      <c r="G56" s="11"/>
      <c r="H56" s="10" t="s">
        <v>44</v>
      </c>
      <c r="I56" s="11"/>
      <c r="J56" s="11"/>
      <c r="K56" s="11"/>
      <c r="L56" s="11"/>
      <c r="M56" s="11"/>
      <c r="N56" s="11"/>
      <c r="O56" s="11"/>
      <c r="P56" s="11"/>
      <c r="Q56" s="11"/>
    </row>
    <row r="57" spans="1:17" ht="15.75" thickBot="1" x14ac:dyDescent="0.3">
      <c r="A57" s="11"/>
      <c r="B57" s="11"/>
      <c r="C57" s="82" t="s">
        <v>38</v>
      </c>
      <c r="D57" s="82" t="s">
        <v>39</v>
      </c>
      <c r="E57" s="82" t="s">
        <v>40</v>
      </c>
      <c r="F57" s="82" t="s">
        <v>46</v>
      </c>
      <c r="G57" s="11"/>
      <c r="H57" s="82" t="s">
        <v>46</v>
      </c>
      <c r="I57" s="82" t="s">
        <v>47</v>
      </c>
      <c r="J57" s="82" t="s">
        <v>48</v>
      </c>
      <c r="K57" s="82" t="s">
        <v>49</v>
      </c>
      <c r="L57" s="82" t="s">
        <v>50</v>
      </c>
      <c r="M57" s="82" t="s">
        <v>51</v>
      </c>
      <c r="N57" s="82" t="s">
        <v>52</v>
      </c>
      <c r="O57" s="82" t="s">
        <v>53</v>
      </c>
      <c r="P57" s="82" t="s">
        <v>54</v>
      </c>
      <c r="Q57" s="82" t="s">
        <v>149</v>
      </c>
    </row>
    <row r="58" spans="1:17" ht="15.75" thickBot="1" x14ac:dyDescent="0.3">
      <c r="A58" s="23" t="s">
        <v>36</v>
      </c>
      <c r="B58" s="24">
        <f>B55+B48</f>
        <v>372</v>
      </c>
      <c r="C58" s="24">
        <f>C55+C48</f>
        <v>329</v>
      </c>
      <c r="D58" s="24">
        <f>D55+D48</f>
        <v>324</v>
      </c>
      <c r="E58" s="24">
        <f>E55+E48</f>
        <v>310</v>
      </c>
      <c r="F58" s="24">
        <f>F55+F48</f>
        <v>309</v>
      </c>
      <c r="G58" s="11"/>
      <c r="H58" s="24">
        <f t="shared" ref="H58:P59" si="47">$E58</f>
        <v>310</v>
      </c>
      <c r="I58" s="24">
        <f t="shared" si="47"/>
        <v>310</v>
      </c>
      <c r="J58" s="24">
        <f t="shared" si="47"/>
        <v>310</v>
      </c>
      <c r="K58" s="24">
        <f t="shared" si="47"/>
        <v>310</v>
      </c>
      <c r="L58" s="24">
        <f t="shared" si="47"/>
        <v>310</v>
      </c>
      <c r="M58" s="24">
        <f t="shared" si="47"/>
        <v>310</v>
      </c>
      <c r="N58" s="24">
        <f t="shared" si="47"/>
        <v>310</v>
      </c>
      <c r="O58" s="24">
        <f t="shared" si="47"/>
        <v>310</v>
      </c>
      <c r="P58" s="24">
        <f t="shared" si="47"/>
        <v>310</v>
      </c>
      <c r="Q58" s="24">
        <f t="shared" ref="Q58:Q59" si="48">$E58</f>
        <v>310</v>
      </c>
    </row>
    <row r="59" spans="1:17" ht="24.75" thickBot="1" x14ac:dyDescent="0.3">
      <c r="A59" s="25" t="s">
        <v>145</v>
      </c>
      <c r="B59" s="23"/>
      <c r="C59" s="18">
        <f>ROUNDUP(C37/7,0)</f>
        <v>5</v>
      </c>
      <c r="D59" s="18">
        <f>ROUNDUP(D37/7,0)</f>
        <v>5</v>
      </c>
      <c r="E59" s="18">
        <f>ROUNDUP(E37/7,0)</f>
        <v>5</v>
      </c>
      <c r="F59" s="18">
        <f>ROUNDUP(F37/7,0)</f>
        <v>5</v>
      </c>
      <c r="G59" s="11"/>
      <c r="H59" s="24">
        <f t="shared" si="47"/>
        <v>5</v>
      </c>
      <c r="I59" s="24">
        <f t="shared" si="47"/>
        <v>5</v>
      </c>
      <c r="J59" s="24">
        <f t="shared" si="47"/>
        <v>5</v>
      </c>
      <c r="K59" s="24">
        <f t="shared" si="47"/>
        <v>5</v>
      </c>
      <c r="L59" s="24">
        <f t="shared" si="47"/>
        <v>5</v>
      </c>
      <c r="M59" s="24">
        <f t="shared" si="47"/>
        <v>5</v>
      </c>
      <c r="N59" s="24">
        <f t="shared" si="47"/>
        <v>5</v>
      </c>
      <c r="O59" s="24">
        <f t="shared" si="47"/>
        <v>5</v>
      </c>
      <c r="P59" s="24">
        <f t="shared" si="47"/>
        <v>5</v>
      </c>
      <c r="Q59" s="24">
        <f t="shared" si="48"/>
        <v>5</v>
      </c>
    </row>
    <row r="60" spans="1:17" ht="15.75" thickBot="1" x14ac:dyDescent="0.3">
      <c r="A60" s="25" t="s">
        <v>60</v>
      </c>
      <c r="B60" s="23"/>
      <c r="C60" s="18">
        <f>ROUNDUP(F13/7,0)</f>
        <v>2</v>
      </c>
      <c r="D60" s="18">
        <f t="shared" ref="D60:F60" si="49">ROUNDUP(G13/7,0)</f>
        <v>2</v>
      </c>
      <c r="E60" s="18">
        <f t="shared" si="49"/>
        <v>3</v>
      </c>
      <c r="F60" s="18">
        <f t="shared" si="49"/>
        <v>6</v>
      </c>
      <c r="G60" s="11"/>
      <c r="H60" s="18">
        <f>ROUNDUP(J13/7,0)</f>
        <v>9</v>
      </c>
      <c r="I60" s="18">
        <f t="shared" ref="I60:N60" si="50">ROUNDUP(K13/7,0)</f>
        <v>14</v>
      </c>
      <c r="J60" s="18">
        <f t="shared" si="50"/>
        <v>21</v>
      </c>
      <c r="K60" s="18">
        <f t="shared" si="50"/>
        <v>32</v>
      </c>
      <c r="L60" s="18">
        <f t="shared" si="50"/>
        <v>42</v>
      </c>
      <c r="M60" s="18">
        <f t="shared" si="50"/>
        <v>52</v>
      </c>
      <c r="N60" s="18">
        <f t="shared" si="50"/>
        <v>63</v>
      </c>
      <c r="O60" s="18">
        <f>ROUNDUP(R13/7,0)</f>
        <v>0</v>
      </c>
      <c r="P60" s="18">
        <f t="shared" ref="P60:Q60" si="51">ROUNDUP(S13/7,0)</f>
        <v>84</v>
      </c>
      <c r="Q60" s="18">
        <f t="shared" si="51"/>
        <v>105</v>
      </c>
    </row>
    <row r="61" spans="1:17" ht="15.75" thickBot="1" x14ac:dyDescent="0.3">
      <c r="A61" s="22" t="s">
        <v>27</v>
      </c>
      <c r="B61" s="87"/>
      <c r="C61" s="19">
        <f>SUM(C58:C60)</f>
        <v>336</v>
      </c>
      <c r="D61" s="19">
        <f t="shared" ref="D61:H61" si="52">SUM(D58:D60)</f>
        <v>331</v>
      </c>
      <c r="E61" s="19">
        <f t="shared" si="52"/>
        <v>318</v>
      </c>
      <c r="F61" s="19">
        <f t="shared" si="52"/>
        <v>320</v>
      </c>
      <c r="G61" s="11"/>
      <c r="H61" s="19">
        <f t="shared" si="52"/>
        <v>324</v>
      </c>
      <c r="I61" s="19">
        <f t="shared" ref="I61" si="53">SUM(I58:I60)</f>
        <v>329</v>
      </c>
      <c r="J61" s="19">
        <f t="shared" ref="J61" si="54">SUM(J58:J60)</f>
        <v>336</v>
      </c>
      <c r="K61" s="19">
        <f t="shared" ref="K61" si="55">SUM(K58:K60)</f>
        <v>347</v>
      </c>
      <c r="L61" s="19">
        <f t="shared" ref="L61" si="56">SUM(L58:L60)</f>
        <v>357</v>
      </c>
      <c r="M61" s="19">
        <f t="shared" ref="M61" si="57">SUM(M58:M60)</f>
        <v>367</v>
      </c>
      <c r="N61" s="19">
        <f t="shared" ref="N61" si="58">SUM(N58:N60)</f>
        <v>378</v>
      </c>
      <c r="O61" s="19">
        <f t="shared" ref="O61" si="59">SUM(O58:O60)</f>
        <v>315</v>
      </c>
      <c r="P61" s="19">
        <f t="shared" ref="P61:Q61" si="60">SUM(P58:P60)</f>
        <v>399</v>
      </c>
      <c r="Q61" s="19">
        <f t="shared" si="60"/>
        <v>420</v>
      </c>
    </row>
    <row r="62" spans="1:17" ht="15.75" thickBot="1" x14ac:dyDescent="0.3">
      <c r="A62" s="11"/>
      <c r="B62" s="11"/>
      <c r="C62" s="11"/>
      <c r="D62" s="11"/>
      <c r="E62" s="11"/>
      <c r="F62" s="11"/>
      <c r="G62" s="11" t="s">
        <v>61</v>
      </c>
      <c r="H62" s="88">
        <f>IF(H61-$B$58&lt;=0,0,H61-$B$58)</f>
        <v>0</v>
      </c>
      <c r="I62" s="88">
        <f t="shared" ref="I62:Q62" si="61">IF(I61-$B$58&lt;=0,0,I61-$B$58)</f>
        <v>0</v>
      </c>
      <c r="J62" s="88">
        <f t="shared" si="61"/>
        <v>0</v>
      </c>
      <c r="K62" s="88">
        <f t="shared" si="61"/>
        <v>0</v>
      </c>
      <c r="L62" s="88">
        <f t="shared" si="61"/>
        <v>0</v>
      </c>
      <c r="M62" s="88">
        <f t="shared" si="61"/>
        <v>0</v>
      </c>
      <c r="N62" s="88">
        <f t="shared" si="61"/>
        <v>6</v>
      </c>
      <c r="O62" s="88">
        <f t="shared" si="61"/>
        <v>0</v>
      </c>
      <c r="P62" s="88">
        <f t="shared" si="61"/>
        <v>27</v>
      </c>
      <c r="Q62" s="88">
        <f t="shared" si="61"/>
        <v>48</v>
      </c>
    </row>
    <row r="63" spans="1:17" x14ac:dyDescent="0.25">
      <c r="A63" s="11"/>
      <c r="B63" s="11"/>
      <c r="C63" s="11"/>
      <c r="D63" s="11"/>
      <c r="E63" s="11"/>
      <c r="F63" s="11"/>
      <c r="G63" s="11" t="s">
        <v>63</v>
      </c>
      <c r="H63" s="92">
        <f>ROUNDUP(H62/30,0)</f>
        <v>0</v>
      </c>
      <c r="I63" s="92">
        <f t="shared" ref="I63:P63" si="62">ROUNDUP(I62/30,0)</f>
        <v>0</v>
      </c>
      <c r="J63" s="92">
        <f t="shared" si="62"/>
        <v>0</v>
      </c>
      <c r="K63" s="92">
        <f t="shared" si="62"/>
        <v>0</v>
      </c>
      <c r="L63" s="92">
        <f t="shared" si="62"/>
        <v>0</v>
      </c>
      <c r="M63" s="92">
        <f t="shared" si="62"/>
        <v>0</v>
      </c>
      <c r="N63" s="92">
        <f t="shared" si="62"/>
        <v>1</v>
      </c>
      <c r="O63" s="92">
        <f t="shared" si="62"/>
        <v>0</v>
      </c>
      <c r="P63" s="92">
        <f t="shared" si="62"/>
        <v>1</v>
      </c>
      <c r="Q63" s="92">
        <f t="shared" ref="Q63" si="63">ROUNDUP(Q62/30,0)</f>
        <v>2</v>
      </c>
    </row>
    <row r="64" spans="1:17" x14ac:dyDescent="0.25">
      <c r="A64" s="11"/>
      <c r="B64" s="11"/>
      <c r="C64" s="11"/>
      <c r="D64" s="11"/>
      <c r="E64" s="11"/>
      <c r="F64" s="11"/>
      <c r="G64" s="11"/>
      <c r="H64" s="11"/>
      <c r="I64" s="11"/>
      <c r="J64" s="11"/>
      <c r="K64" s="11"/>
      <c r="L64" s="11"/>
      <c r="M64" s="11"/>
      <c r="N64" s="11"/>
      <c r="O64" s="11"/>
      <c r="P64" s="11"/>
      <c r="Q64" s="11"/>
    </row>
    <row r="66" spans="1:18" ht="24.75" customHeight="1" thickBot="1" x14ac:dyDescent="0.3"/>
    <row r="67" spans="1:18" ht="15.75" x14ac:dyDescent="0.25">
      <c r="A67" s="401" t="s">
        <v>68</v>
      </c>
      <c r="B67" s="445" t="s">
        <v>66</v>
      </c>
      <c r="C67" s="114" t="s">
        <v>38</v>
      </c>
      <c r="D67" s="105" t="s">
        <v>39</v>
      </c>
      <c r="E67" s="105" t="s">
        <v>40</v>
      </c>
      <c r="F67" s="105" t="s">
        <v>46</v>
      </c>
      <c r="G67" s="105" t="s">
        <v>47</v>
      </c>
      <c r="H67" s="105" t="s">
        <v>48</v>
      </c>
      <c r="I67" s="105" t="s">
        <v>49</v>
      </c>
      <c r="J67" s="106" t="s">
        <v>50</v>
      </c>
      <c r="K67" s="102"/>
      <c r="L67" s="114" t="s">
        <v>51</v>
      </c>
      <c r="M67" s="105" t="s">
        <v>52</v>
      </c>
      <c r="N67" s="106" t="s">
        <v>53</v>
      </c>
      <c r="O67" s="102"/>
      <c r="P67" s="114" t="s">
        <v>149</v>
      </c>
      <c r="Q67" s="105" t="s">
        <v>188</v>
      </c>
      <c r="R67" s="106" t="s">
        <v>189</v>
      </c>
    </row>
    <row r="68" spans="1:18" x14ac:dyDescent="0.25">
      <c r="A68" s="402" t="s">
        <v>64</v>
      </c>
      <c r="B68" s="400">
        <v>1050</v>
      </c>
      <c r="C68" s="115">
        <v>1043</v>
      </c>
      <c r="D68" s="94">
        <v>1053</v>
      </c>
      <c r="E68" s="94">
        <v>1052</v>
      </c>
      <c r="F68" s="94">
        <v>1028</v>
      </c>
      <c r="G68" s="94">
        <v>1014</v>
      </c>
      <c r="H68" s="94">
        <v>969</v>
      </c>
      <c r="I68" s="94">
        <v>945</v>
      </c>
      <c r="J68" s="108">
        <v>916</v>
      </c>
      <c r="K68" s="100"/>
      <c r="L68" s="115">
        <f>$J68</f>
        <v>916</v>
      </c>
      <c r="M68" s="94">
        <f t="shared" ref="M68:R70" si="64">$J68</f>
        <v>916</v>
      </c>
      <c r="N68" s="108">
        <f t="shared" si="64"/>
        <v>916</v>
      </c>
      <c r="O68" s="102"/>
      <c r="P68" s="115">
        <f t="shared" si="64"/>
        <v>916</v>
      </c>
      <c r="Q68" s="94">
        <f t="shared" si="64"/>
        <v>916</v>
      </c>
      <c r="R68" s="108">
        <f t="shared" si="64"/>
        <v>916</v>
      </c>
    </row>
    <row r="69" spans="1:18" x14ac:dyDescent="0.25">
      <c r="A69" s="402" t="s">
        <v>65</v>
      </c>
      <c r="B69" s="400">
        <v>1725</v>
      </c>
      <c r="C69" s="115">
        <v>1677</v>
      </c>
      <c r="D69" s="94">
        <v>1723</v>
      </c>
      <c r="E69" s="94">
        <v>1755</v>
      </c>
      <c r="F69" s="94">
        <v>1728</v>
      </c>
      <c r="G69" s="94">
        <v>1699</v>
      </c>
      <c r="H69" s="94">
        <v>1689</v>
      </c>
      <c r="I69" s="94">
        <v>1677</v>
      </c>
      <c r="J69" s="108">
        <v>1649</v>
      </c>
      <c r="K69" s="100"/>
      <c r="L69" s="115">
        <f>$J69</f>
        <v>1649</v>
      </c>
      <c r="M69" s="94">
        <f t="shared" si="64"/>
        <v>1649</v>
      </c>
      <c r="N69" s="108">
        <f t="shared" si="64"/>
        <v>1649</v>
      </c>
      <c r="O69" s="102"/>
      <c r="P69" s="115">
        <f t="shared" si="64"/>
        <v>1649</v>
      </c>
      <c r="Q69" s="94">
        <f t="shared" si="64"/>
        <v>1649</v>
      </c>
      <c r="R69" s="108">
        <f t="shared" si="64"/>
        <v>1649</v>
      </c>
    </row>
    <row r="70" spans="1:18" ht="30" x14ac:dyDescent="0.25">
      <c r="A70" s="403" t="s">
        <v>145</v>
      </c>
      <c r="B70" s="400"/>
      <c r="C70" s="115">
        <v>24</v>
      </c>
      <c r="D70" s="94">
        <v>24</v>
      </c>
      <c r="E70" s="94">
        <v>24</v>
      </c>
      <c r="F70" s="94">
        <v>24</v>
      </c>
      <c r="G70" s="94">
        <v>24</v>
      </c>
      <c r="H70" s="94">
        <v>24</v>
      </c>
      <c r="I70" s="94">
        <v>24</v>
      </c>
      <c r="J70" s="108">
        <v>24</v>
      </c>
      <c r="K70" s="102"/>
      <c r="L70" s="115">
        <f>$J70</f>
        <v>24</v>
      </c>
      <c r="M70" s="94">
        <f t="shared" si="64"/>
        <v>24</v>
      </c>
      <c r="N70" s="108">
        <f t="shared" si="64"/>
        <v>24</v>
      </c>
      <c r="O70" s="102"/>
      <c r="P70" s="115">
        <f t="shared" si="64"/>
        <v>24</v>
      </c>
      <c r="Q70" s="94">
        <f t="shared" si="64"/>
        <v>24</v>
      </c>
      <c r="R70" s="108">
        <f t="shared" si="64"/>
        <v>24</v>
      </c>
    </row>
    <row r="71" spans="1:18" x14ac:dyDescent="0.25">
      <c r="A71" s="402" t="s">
        <v>60</v>
      </c>
      <c r="B71" s="400"/>
      <c r="C71" s="115">
        <f>F14</f>
        <v>10</v>
      </c>
      <c r="D71" s="94">
        <f t="shared" ref="D71:J71" si="65">G14</f>
        <v>10</v>
      </c>
      <c r="E71" s="94">
        <f t="shared" si="65"/>
        <v>14</v>
      </c>
      <c r="F71" s="94">
        <f t="shared" si="65"/>
        <v>26</v>
      </c>
      <c r="G71" s="94">
        <f t="shared" si="65"/>
        <v>40</v>
      </c>
      <c r="H71" s="94">
        <f t="shared" si="65"/>
        <v>66</v>
      </c>
      <c r="I71" s="94">
        <f t="shared" si="65"/>
        <v>102</v>
      </c>
      <c r="J71" s="108">
        <f t="shared" si="65"/>
        <v>158</v>
      </c>
      <c r="K71" s="102"/>
      <c r="L71" s="115">
        <f>N14</f>
        <v>208</v>
      </c>
      <c r="M71" s="94">
        <f t="shared" ref="M71:N71" si="66">O14</f>
        <v>256</v>
      </c>
      <c r="N71" s="108">
        <f t="shared" si="66"/>
        <v>309</v>
      </c>
      <c r="O71" s="102"/>
      <c r="P71" s="115">
        <f>S14</f>
        <v>414</v>
      </c>
      <c r="Q71" s="115">
        <f t="shared" ref="Q71:R71" si="67">T14</f>
        <v>519</v>
      </c>
      <c r="R71" s="115">
        <f t="shared" si="67"/>
        <v>624</v>
      </c>
    </row>
    <row r="72" spans="1:18" x14ac:dyDescent="0.25">
      <c r="A72" s="402" t="s">
        <v>26</v>
      </c>
      <c r="B72" s="446">
        <f>SUM(B68:B71)</f>
        <v>2775</v>
      </c>
      <c r="C72" s="116">
        <f t="shared" ref="C72:P72" si="68">SUM(C68:C71)</f>
        <v>2754</v>
      </c>
      <c r="D72" s="96">
        <f t="shared" si="68"/>
        <v>2810</v>
      </c>
      <c r="E72" s="96">
        <f t="shared" si="68"/>
        <v>2845</v>
      </c>
      <c r="F72" s="96">
        <f t="shared" si="68"/>
        <v>2806</v>
      </c>
      <c r="G72" s="96">
        <f t="shared" si="68"/>
        <v>2777</v>
      </c>
      <c r="H72" s="96">
        <f t="shared" si="68"/>
        <v>2748</v>
      </c>
      <c r="I72" s="96">
        <f t="shared" si="68"/>
        <v>2748</v>
      </c>
      <c r="J72" s="109">
        <f t="shared" si="68"/>
        <v>2747</v>
      </c>
      <c r="K72" s="103"/>
      <c r="L72" s="116">
        <f t="shared" si="68"/>
        <v>2797</v>
      </c>
      <c r="M72" s="96">
        <f t="shared" si="68"/>
        <v>2845</v>
      </c>
      <c r="N72" s="109">
        <f t="shared" si="68"/>
        <v>2898</v>
      </c>
      <c r="O72" s="103"/>
      <c r="P72" s="116">
        <f t="shared" si="68"/>
        <v>3003</v>
      </c>
      <c r="Q72" s="96">
        <f t="shared" ref="Q72:R72" si="69">SUM(Q68:Q71)</f>
        <v>3108</v>
      </c>
      <c r="R72" s="109">
        <f t="shared" si="69"/>
        <v>3213</v>
      </c>
    </row>
    <row r="73" spans="1:18" x14ac:dyDescent="0.25">
      <c r="A73" s="402" t="s">
        <v>61</v>
      </c>
      <c r="B73" s="402"/>
      <c r="C73" s="115">
        <f t="shared" ref="C73:J73" si="70">IF($B$72-C72&lt;0,C72-$B$72,0)</f>
        <v>0</v>
      </c>
      <c r="D73" s="94">
        <f t="shared" si="70"/>
        <v>35</v>
      </c>
      <c r="E73" s="94">
        <f t="shared" si="70"/>
        <v>70</v>
      </c>
      <c r="F73" s="94">
        <f t="shared" si="70"/>
        <v>31</v>
      </c>
      <c r="G73" s="94">
        <f t="shared" si="70"/>
        <v>2</v>
      </c>
      <c r="H73" s="94">
        <f t="shared" si="70"/>
        <v>0</v>
      </c>
      <c r="I73" s="94">
        <f t="shared" si="70"/>
        <v>0</v>
      </c>
      <c r="J73" s="108">
        <f t="shared" si="70"/>
        <v>0</v>
      </c>
      <c r="K73" s="102"/>
      <c r="L73" s="115">
        <f>IF($B$72-L72&lt;0,L72-$B$72,0)</f>
        <v>22</v>
      </c>
      <c r="M73" s="94">
        <f>IF($B$72-M72&lt;0,M72-$B$72,0)</f>
        <v>70</v>
      </c>
      <c r="N73" s="108">
        <f>IF($B$72-N72&lt;0,N72-$B$72,0)</f>
        <v>123</v>
      </c>
      <c r="O73" s="102"/>
      <c r="P73" s="115">
        <f>IF($B$72-P72&lt;0,P72-$B$72,0)</f>
        <v>228</v>
      </c>
      <c r="Q73" s="94">
        <f>IF($B$72-Q72&lt;0,Q72-$B$72,0)</f>
        <v>333</v>
      </c>
      <c r="R73" s="108">
        <f>IF($B$72-R72&lt;0,R72-$B$72,0)</f>
        <v>438</v>
      </c>
    </row>
    <row r="74" spans="1:18" ht="15.75" thickBot="1" x14ac:dyDescent="0.3">
      <c r="A74" s="404" t="s">
        <v>63</v>
      </c>
      <c r="B74" s="404"/>
      <c r="C74" s="117">
        <f>ROUNDUP((C73/30)/5,0)</f>
        <v>0</v>
      </c>
      <c r="D74" s="112">
        <f t="shared" ref="D74:J74" si="71">ROUNDUP((D73/30)/5,0)</f>
        <v>1</v>
      </c>
      <c r="E74" s="112">
        <f t="shared" si="71"/>
        <v>1</v>
      </c>
      <c r="F74" s="112">
        <f t="shared" si="71"/>
        <v>1</v>
      </c>
      <c r="G74" s="112">
        <f t="shared" si="71"/>
        <v>1</v>
      </c>
      <c r="H74" s="112">
        <f t="shared" si="71"/>
        <v>0</v>
      </c>
      <c r="I74" s="112">
        <f t="shared" si="71"/>
        <v>0</v>
      </c>
      <c r="J74" s="113">
        <f t="shared" si="71"/>
        <v>0</v>
      </c>
      <c r="K74" s="102"/>
      <c r="L74" s="117">
        <f t="shared" ref="L74" si="72">ROUNDUP((L73/30)/5,0)</f>
        <v>1</v>
      </c>
      <c r="M74" s="112">
        <f t="shared" ref="M74" si="73">ROUNDUP((M73/30)/5,0)</f>
        <v>1</v>
      </c>
      <c r="N74" s="113">
        <f t="shared" ref="N74" si="74">ROUNDUP((N73/30)/5,0)</f>
        <v>1</v>
      </c>
      <c r="O74" s="102"/>
      <c r="P74" s="117">
        <f t="shared" ref="P74:R74" si="75">ROUNDUP((P73/30)/5,0)</f>
        <v>2</v>
      </c>
      <c r="Q74" s="112">
        <f t="shared" si="75"/>
        <v>3</v>
      </c>
      <c r="R74" s="113">
        <f t="shared" si="75"/>
        <v>3</v>
      </c>
    </row>
    <row r="75" spans="1:18" x14ac:dyDescent="0.25">
      <c r="O75" s="100"/>
    </row>
    <row r="76" spans="1:18" ht="34.5" customHeight="1" thickBot="1" x14ac:dyDescent="0.3">
      <c r="O76" s="100"/>
    </row>
    <row r="77" spans="1:18" ht="31.5" x14ac:dyDescent="0.25">
      <c r="A77" s="128" t="s">
        <v>69</v>
      </c>
      <c r="B77" s="126" t="s">
        <v>66</v>
      </c>
      <c r="C77" s="126" t="s">
        <v>38</v>
      </c>
      <c r="D77" s="126" t="s">
        <v>39</v>
      </c>
      <c r="E77" s="126" t="s">
        <v>40</v>
      </c>
      <c r="F77" s="126" t="s">
        <v>46</v>
      </c>
      <c r="G77" s="126" t="s">
        <v>47</v>
      </c>
      <c r="H77" s="126" t="s">
        <v>48</v>
      </c>
      <c r="I77" s="126" t="s">
        <v>49</v>
      </c>
      <c r="J77" s="127" t="s">
        <v>50</v>
      </c>
      <c r="K77" s="101"/>
      <c r="L77" s="125" t="s">
        <v>51</v>
      </c>
      <c r="M77" s="126" t="s">
        <v>52</v>
      </c>
      <c r="N77" s="127" t="s">
        <v>53</v>
      </c>
      <c r="O77" s="101"/>
      <c r="P77" s="125" t="s">
        <v>149</v>
      </c>
      <c r="Q77" s="126" t="s">
        <v>188</v>
      </c>
      <c r="R77" s="127" t="s">
        <v>189</v>
      </c>
    </row>
    <row r="78" spans="1:18" x14ac:dyDescent="0.25">
      <c r="A78" s="129" t="s">
        <v>64</v>
      </c>
      <c r="B78" s="98">
        <v>210</v>
      </c>
      <c r="C78" s="98">
        <v>217</v>
      </c>
      <c r="D78" s="98">
        <v>212</v>
      </c>
      <c r="E78" s="98">
        <v>205</v>
      </c>
      <c r="F78" s="98">
        <v>185</v>
      </c>
      <c r="G78" s="98">
        <v>195</v>
      </c>
      <c r="H78" s="98">
        <v>172</v>
      </c>
      <c r="I78" s="98">
        <v>188</v>
      </c>
      <c r="J78" s="119">
        <v>176</v>
      </c>
      <c r="K78" s="100"/>
      <c r="L78" s="118">
        <f>$J78</f>
        <v>176</v>
      </c>
      <c r="M78" s="98">
        <f t="shared" ref="M78:P79" si="76">$J78</f>
        <v>176</v>
      </c>
      <c r="N78" s="119">
        <f t="shared" si="76"/>
        <v>176</v>
      </c>
      <c r="O78" s="102"/>
      <c r="P78" s="118">
        <f t="shared" si="76"/>
        <v>176</v>
      </c>
      <c r="Q78" s="98">
        <f t="shared" ref="Q78:R79" si="77">$J78</f>
        <v>176</v>
      </c>
      <c r="R78" s="119">
        <f t="shared" si="77"/>
        <v>176</v>
      </c>
    </row>
    <row r="79" spans="1:18" x14ac:dyDescent="0.25">
      <c r="A79" s="129" t="s">
        <v>65</v>
      </c>
      <c r="B79" s="98">
        <v>345</v>
      </c>
      <c r="C79" s="98">
        <v>350</v>
      </c>
      <c r="D79" s="98">
        <v>337</v>
      </c>
      <c r="E79" s="98">
        <v>348</v>
      </c>
      <c r="F79" s="98">
        <v>332</v>
      </c>
      <c r="G79" s="98">
        <v>332</v>
      </c>
      <c r="H79" s="98">
        <v>340</v>
      </c>
      <c r="I79" s="98">
        <v>325</v>
      </c>
      <c r="J79" s="119">
        <v>320</v>
      </c>
      <c r="K79" s="100"/>
      <c r="L79" s="118">
        <f>$J79</f>
        <v>320</v>
      </c>
      <c r="M79" s="98">
        <f t="shared" si="76"/>
        <v>320</v>
      </c>
      <c r="N79" s="119">
        <f t="shared" si="76"/>
        <v>320</v>
      </c>
      <c r="O79" s="102"/>
      <c r="P79" s="118">
        <f t="shared" si="76"/>
        <v>320</v>
      </c>
      <c r="Q79" s="98">
        <f t="shared" si="77"/>
        <v>320</v>
      </c>
      <c r="R79" s="119">
        <f t="shared" si="77"/>
        <v>320</v>
      </c>
    </row>
    <row r="80" spans="1:18" ht="30" x14ac:dyDescent="0.25">
      <c r="A80" s="184" t="s">
        <v>145</v>
      </c>
      <c r="B80" s="98"/>
      <c r="C80" s="98">
        <v>5</v>
      </c>
      <c r="D80" s="98">
        <v>5</v>
      </c>
      <c r="E80" s="98">
        <v>5</v>
      </c>
      <c r="F80" s="98">
        <v>5</v>
      </c>
      <c r="G80" s="98">
        <v>5</v>
      </c>
      <c r="H80" s="98">
        <v>5</v>
      </c>
      <c r="I80" s="98">
        <v>5</v>
      </c>
      <c r="J80" s="98">
        <v>5</v>
      </c>
      <c r="K80" s="102"/>
      <c r="L80" s="118">
        <v>5</v>
      </c>
      <c r="M80" s="98">
        <v>5</v>
      </c>
      <c r="N80" s="119">
        <v>5</v>
      </c>
      <c r="O80" s="102"/>
      <c r="P80" s="118">
        <v>5</v>
      </c>
      <c r="Q80" s="98">
        <v>5</v>
      </c>
      <c r="R80" s="119">
        <v>5</v>
      </c>
    </row>
    <row r="81" spans="1:18" x14ac:dyDescent="0.25">
      <c r="A81" s="129" t="s">
        <v>60</v>
      </c>
      <c r="B81" s="98"/>
      <c r="C81" s="98">
        <f>ROUNDUP(F14/5,0)</f>
        <v>2</v>
      </c>
      <c r="D81" s="98">
        <f t="shared" ref="D81:J81" si="78">ROUNDUP(G14/5,0)</f>
        <v>2</v>
      </c>
      <c r="E81" s="98">
        <f t="shared" si="78"/>
        <v>3</v>
      </c>
      <c r="F81" s="98">
        <f t="shared" si="78"/>
        <v>6</v>
      </c>
      <c r="G81" s="98">
        <f t="shared" si="78"/>
        <v>8</v>
      </c>
      <c r="H81" s="98">
        <f t="shared" si="78"/>
        <v>14</v>
      </c>
      <c r="I81" s="98">
        <f t="shared" si="78"/>
        <v>21</v>
      </c>
      <c r="J81" s="98">
        <f t="shared" si="78"/>
        <v>32</v>
      </c>
      <c r="K81" s="102"/>
      <c r="L81" s="118">
        <f>ROUNDUP(N14/5,0)</f>
        <v>42</v>
      </c>
      <c r="M81" s="98">
        <f t="shared" ref="M81:N81" si="79">ROUNDUP(O14/5,0)</f>
        <v>52</v>
      </c>
      <c r="N81" s="119">
        <f t="shared" si="79"/>
        <v>62</v>
      </c>
      <c r="O81" s="102"/>
      <c r="P81" s="118">
        <f>ROUNDUP(S14/5,0)</f>
        <v>83</v>
      </c>
      <c r="Q81" s="98">
        <f t="shared" ref="Q81:R81" si="80">ROUNDUP(T14/5,0)</f>
        <v>104</v>
      </c>
      <c r="R81" s="119">
        <f t="shared" si="80"/>
        <v>125</v>
      </c>
    </row>
    <row r="82" spans="1:18" ht="15.75" customHeight="1" x14ac:dyDescent="0.25">
      <c r="A82" s="129" t="s">
        <v>26</v>
      </c>
      <c r="B82" s="99">
        <f>SUM(B78:B81)</f>
        <v>555</v>
      </c>
      <c r="C82" s="99">
        <f t="shared" ref="C82" si="81">SUM(C78:C81)</f>
        <v>574</v>
      </c>
      <c r="D82" s="99">
        <f t="shared" ref="D82" si="82">SUM(D78:D81)</f>
        <v>556</v>
      </c>
      <c r="E82" s="99">
        <f t="shared" ref="E82" si="83">SUM(E78:E81)</f>
        <v>561</v>
      </c>
      <c r="F82" s="99">
        <f t="shared" ref="F82" si="84">SUM(F78:F81)</f>
        <v>528</v>
      </c>
      <c r="G82" s="99">
        <f t="shared" ref="G82" si="85">SUM(G78:G81)</f>
        <v>540</v>
      </c>
      <c r="H82" s="99">
        <f t="shared" ref="H82" si="86">SUM(H78:H81)</f>
        <v>531</v>
      </c>
      <c r="I82" s="99">
        <f t="shared" ref="I82" si="87">SUM(I78:I81)</f>
        <v>539</v>
      </c>
      <c r="J82" s="121">
        <f t="shared" ref="J82" si="88">SUM(J78:J81)</f>
        <v>533</v>
      </c>
      <c r="K82" s="103"/>
      <c r="L82" s="120">
        <f t="shared" ref="L82" si="89">SUM(L78:L81)</f>
        <v>543</v>
      </c>
      <c r="M82" s="99">
        <f t="shared" ref="M82" si="90">SUM(M78:M81)</f>
        <v>553</v>
      </c>
      <c r="N82" s="121">
        <f t="shared" ref="N82" si="91">SUM(N78:N81)</f>
        <v>563</v>
      </c>
      <c r="O82" s="103"/>
      <c r="P82" s="120">
        <f t="shared" ref="P82:R82" si="92">SUM(P78:P81)</f>
        <v>584</v>
      </c>
      <c r="Q82" s="99">
        <f t="shared" si="92"/>
        <v>605</v>
      </c>
      <c r="R82" s="121">
        <f t="shared" si="92"/>
        <v>626</v>
      </c>
    </row>
    <row r="83" spans="1:18" ht="15.75" customHeight="1" x14ac:dyDescent="0.25">
      <c r="A83" s="129" t="s">
        <v>61</v>
      </c>
      <c r="B83" s="97"/>
      <c r="C83" s="98">
        <f t="shared" ref="C83:J83" si="93">IF($B$82-C82&lt;0,C82-$B$82,0)</f>
        <v>19</v>
      </c>
      <c r="D83" s="98">
        <f t="shared" si="93"/>
        <v>1</v>
      </c>
      <c r="E83" s="98">
        <f t="shared" si="93"/>
        <v>6</v>
      </c>
      <c r="F83" s="98">
        <f t="shared" si="93"/>
        <v>0</v>
      </c>
      <c r="G83" s="98">
        <f t="shared" si="93"/>
        <v>0</v>
      </c>
      <c r="H83" s="98">
        <f t="shared" si="93"/>
        <v>0</v>
      </c>
      <c r="I83" s="98">
        <f t="shared" si="93"/>
        <v>0</v>
      </c>
      <c r="J83" s="119">
        <f t="shared" si="93"/>
        <v>0</v>
      </c>
      <c r="K83" s="102"/>
      <c r="L83" s="118">
        <f>IF($B$82-L82&lt;0,L82-$B$82,0)</f>
        <v>0</v>
      </c>
      <c r="M83" s="98">
        <f>IF($B$82-M82&lt;0,M82-$B$82,0)</f>
        <v>0</v>
      </c>
      <c r="N83" s="119">
        <f>IF($B$82-N82&lt;0,N82-$B$82,0)</f>
        <v>8</v>
      </c>
      <c r="O83" s="102"/>
      <c r="P83" s="118">
        <f>IF($B$82-P82&lt;0,P82-$B$82,0)</f>
        <v>29</v>
      </c>
      <c r="Q83" s="98">
        <f>IF($B$82-Q82&lt;0,Q82-$B$82,0)</f>
        <v>50</v>
      </c>
      <c r="R83" s="119">
        <f>IF($B$82-R82&lt;0,R82-$B$82,0)</f>
        <v>71</v>
      </c>
    </row>
    <row r="84" spans="1:18" ht="15.75" thickBot="1" x14ac:dyDescent="0.3">
      <c r="A84" s="130" t="s">
        <v>63</v>
      </c>
      <c r="B84" s="131"/>
      <c r="C84" s="123">
        <f>ROUNDUP(C83/30,0)</f>
        <v>1</v>
      </c>
      <c r="D84" s="123">
        <f t="shared" ref="D84:J84" si="94">ROUNDUP(D83/30,0)</f>
        <v>1</v>
      </c>
      <c r="E84" s="123">
        <f t="shared" si="94"/>
        <v>1</v>
      </c>
      <c r="F84" s="123">
        <f t="shared" si="94"/>
        <v>0</v>
      </c>
      <c r="G84" s="123">
        <f t="shared" si="94"/>
        <v>0</v>
      </c>
      <c r="H84" s="123">
        <f t="shared" si="94"/>
        <v>0</v>
      </c>
      <c r="I84" s="123">
        <f t="shared" si="94"/>
        <v>0</v>
      </c>
      <c r="J84" s="124">
        <f t="shared" si="94"/>
        <v>0</v>
      </c>
      <c r="K84" s="102"/>
      <c r="L84" s="122">
        <f t="shared" ref="L84" si="95">ROUNDUP(L83/30,0)</f>
        <v>0</v>
      </c>
      <c r="M84" s="123">
        <f t="shared" ref="M84" si="96">ROUNDUP(M83/30,0)</f>
        <v>0</v>
      </c>
      <c r="N84" s="124">
        <f t="shared" ref="N84" si="97">ROUNDUP(N83/30,0)</f>
        <v>1</v>
      </c>
      <c r="O84" s="102"/>
      <c r="P84" s="122">
        <f t="shared" ref="P84:R84" si="98">ROUNDUP(P83/30,0)</f>
        <v>1</v>
      </c>
      <c r="Q84" s="123">
        <f t="shared" si="98"/>
        <v>2</v>
      </c>
      <c r="R84" s="124">
        <f t="shared" si="98"/>
        <v>3</v>
      </c>
    </row>
    <row r="88" spans="1:18" x14ac:dyDescent="0.25">
      <c r="A88" t="s">
        <v>130</v>
      </c>
      <c r="B88" s="163"/>
      <c r="C88" s="163"/>
      <c r="D88" s="163"/>
      <c r="E88" s="163"/>
      <c r="F88" s="163"/>
      <c r="G88" s="163"/>
    </row>
    <row r="89" spans="1:18" x14ac:dyDescent="0.25">
      <c r="A89" t="s">
        <v>136</v>
      </c>
      <c r="B89" s="162"/>
      <c r="C89" s="162"/>
      <c r="D89" s="162"/>
      <c r="E89" s="162"/>
      <c r="F89" s="162"/>
      <c r="G89" s="162"/>
    </row>
    <row r="90" spans="1:18" x14ac:dyDescent="0.25">
      <c r="A90" s="165" t="s">
        <v>18</v>
      </c>
      <c r="B90" s="162"/>
      <c r="C90" s="162"/>
      <c r="D90" s="162"/>
      <c r="E90" s="162"/>
      <c r="F90" s="162"/>
      <c r="G90" s="162"/>
    </row>
    <row r="91" spans="1:18" ht="75" x14ac:dyDescent="0.25">
      <c r="A91" s="164" t="s">
        <v>192</v>
      </c>
      <c r="B91" s="162"/>
      <c r="C91" s="162"/>
      <c r="D91" s="162"/>
      <c r="E91" s="162"/>
      <c r="F91" s="162"/>
      <c r="G91" s="162"/>
    </row>
    <row r="92" spans="1:18" x14ac:dyDescent="0.25">
      <c r="A92" s="165" t="s">
        <v>19</v>
      </c>
      <c r="B92" s="161"/>
      <c r="C92" s="161"/>
      <c r="D92" s="161"/>
      <c r="E92" s="161"/>
      <c r="F92" s="161"/>
      <c r="G92" s="161"/>
    </row>
    <row r="93" spans="1:18" ht="120" x14ac:dyDescent="0.25">
      <c r="A93" s="164" t="s">
        <v>203</v>
      </c>
    </row>
  </sheetData>
  <mergeCells count="10">
    <mergeCell ref="A1:Q1"/>
    <mergeCell ref="O19:P19"/>
    <mergeCell ref="O22:P22"/>
    <mergeCell ref="O23:P23"/>
    <mergeCell ref="O26:P26"/>
    <mergeCell ref="A23:B23"/>
    <mergeCell ref="H19:I19"/>
    <mergeCell ref="H22:I22"/>
    <mergeCell ref="H23:I23"/>
    <mergeCell ref="H26:I26"/>
  </mergeCells>
  <phoneticPr fontId="16" type="noConversion"/>
  <conditionalFormatting sqref="J28:N28 Q28:AA28">
    <cfRule type="cellIs" dxfId="31" priority="4" operator="greaterThan">
      <formula>$I$25</formula>
    </cfRule>
  </conditionalFormatting>
  <conditionalFormatting sqref="C61:Q61">
    <cfRule type="cellIs" dxfId="30" priority="3" operator="greaterThan">
      <formula>$B$58</formula>
    </cfRule>
  </conditionalFormatting>
  <conditionalFormatting sqref="J28:M28">
    <cfRule type="cellIs" dxfId="29" priority="2" operator="greaterThan">
      <formula>"$i$30"</formula>
    </cfRule>
  </conditionalFormatting>
  <conditionalFormatting sqref="Q28:AA28">
    <cfRule type="cellIs" dxfId="28" priority="1" operator="greaterThan">
      <formula>"$p$27"</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66EA6-B2D8-44AD-9BD0-1730E5A5A54D}">
  <dimension ref="A1:Y103"/>
  <sheetViews>
    <sheetView zoomScale="80" zoomScaleNormal="80" workbookViewId="0">
      <selection activeCell="J4" sqref="J4"/>
    </sheetView>
  </sheetViews>
  <sheetFormatPr defaultColWidth="8.85546875" defaultRowHeight="15" x14ac:dyDescent="0.25"/>
  <cols>
    <col min="1" max="1" width="34.28515625" style="217" customWidth="1"/>
    <col min="2" max="7" width="8.7109375" style="217" customWidth="1"/>
    <col min="8" max="8" width="8.85546875" style="217" customWidth="1"/>
    <col min="9" max="14" width="8.7109375" style="217" customWidth="1"/>
    <col min="15" max="15" width="9.42578125" style="217" customWidth="1"/>
    <col min="16" max="16" width="8.7109375" style="217" customWidth="1"/>
    <col min="17" max="16384" width="8.85546875" style="217"/>
  </cols>
  <sheetData>
    <row r="1" spans="1:25" ht="18.75" x14ac:dyDescent="0.3">
      <c r="A1" s="461" t="s">
        <v>185</v>
      </c>
      <c r="B1" s="461"/>
      <c r="C1" s="461"/>
      <c r="D1" s="461"/>
      <c r="E1" s="461"/>
      <c r="F1" s="461"/>
      <c r="G1" s="461"/>
      <c r="H1" s="461"/>
      <c r="I1" s="461"/>
      <c r="J1" s="461"/>
      <c r="K1" s="461"/>
      <c r="L1" s="461"/>
      <c r="M1" s="461"/>
      <c r="N1" s="461"/>
      <c r="O1" s="461"/>
      <c r="P1" s="461"/>
      <c r="Q1" s="461"/>
    </row>
    <row r="3" spans="1:25" s="223" customFormat="1" ht="30" x14ac:dyDescent="0.25">
      <c r="A3" s="356"/>
      <c r="B3" s="89" t="s">
        <v>191</v>
      </c>
      <c r="C3" s="89" t="s">
        <v>1</v>
      </c>
      <c r="D3" s="90" t="s">
        <v>2</v>
      </c>
      <c r="E3" s="90" t="s">
        <v>3</v>
      </c>
      <c r="F3" s="90" t="s">
        <v>4</v>
      </c>
      <c r="G3" s="90" t="s">
        <v>5</v>
      </c>
      <c r="H3" s="90" t="s">
        <v>6</v>
      </c>
      <c r="I3" s="91" t="s">
        <v>7</v>
      </c>
      <c r="J3" s="91" t="s">
        <v>8</v>
      </c>
      <c r="K3" s="91" t="s">
        <v>9</v>
      </c>
      <c r="L3" s="91" t="s">
        <v>10</v>
      </c>
      <c r="M3" s="91" t="s">
        <v>11</v>
      </c>
      <c r="N3" s="91" t="s">
        <v>12</v>
      </c>
      <c r="O3" s="91" t="s">
        <v>13</v>
      </c>
      <c r="P3" s="91" t="s">
        <v>14</v>
      </c>
      <c r="Q3" s="355" t="s">
        <v>16</v>
      </c>
    </row>
    <row r="4" spans="1:25" x14ac:dyDescent="0.25">
      <c r="A4" s="352" t="s">
        <v>16</v>
      </c>
      <c r="B4" s="354">
        <v>0</v>
      </c>
      <c r="C4" s="354">
        <v>0</v>
      </c>
      <c r="D4" s="354">
        <v>11</v>
      </c>
      <c r="E4" s="354">
        <v>24</v>
      </c>
      <c r="F4" s="354">
        <v>41</v>
      </c>
      <c r="G4" s="354">
        <v>57</v>
      </c>
      <c r="H4" s="354">
        <v>14</v>
      </c>
      <c r="I4" s="354">
        <v>37</v>
      </c>
      <c r="J4" s="354">
        <v>76</v>
      </c>
      <c r="K4" s="354">
        <v>71</v>
      </c>
      <c r="L4" s="354">
        <v>68</v>
      </c>
      <c r="M4" s="354">
        <v>123</v>
      </c>
      <c r="N4" s="354">
        <v>214</v>
      </c>
      <c r="O4" s="354">
        <v>384</v>
      </c>
      <c r="P4" s="354">
        <v>243</v>
      </c>
      <c r="Q4" s="354">
        <f>SUM(B4:P4)</f>
        <v>1363</v>
      </c>
    </row>
    <row r="5" spans="1:25" x14ac:dyDescent="0.25">
      <c r="A5" s="352"/>
    </row>
    <row r="6" spans="1:25" x14ac:dyDescent="0.25">
      <c r="A6" s="353" t="s">
        <v>70</v>
      </c>
      <c r="B6" s="353"/>
      <c r="C6" s="353"/>
    </row>
    <row r="8" spans="1:25" x14ac:dyDescent="0.25">
      <c r="A8" s="352" t="s">
        <v>62</v>
      </c>
    </row>
    <row r="9" spans="1:25" x14ac:dyDescent="0.25">
      <c r="A9" s="217" t="s">
        <v>18</v>
      </c>
      <c r="B9" s="217">
        <f t="shared" ref="B9:P9" si="0">ROUNDUP((B4*0.36)/12*7,0)</f>
        <v>0</v>
      </c>
      <c r="C9" s="217">
        <f t="shared" si="0"/>
        <v>0</v>
      </c>
      <c r="D9" s="217">
        <f t="shared" si="0"/>
        <v>3</v>
      </c>
      <c r="E9" s="217">
        <f t="shared" si="0"/>
        <v>6</v>
      </c>
      <c r="F9" s="217">
        <f t="shared" si="0"/>
        <v>9</v>
      </c>
      <c r="G9" s="217">
        <f t="shared" si="0"/>
        <v>12</v>
      </c>
      <c r="H9" s="217">
        <f t="shared" si="0"/>
        <v>3</v>
      </c>
      <c r="I9" s="217">
        <f t="shared" si="0"/>
        <v>8</v>
      </c>
      <c r="J9" s="217">
        <f t="shared" si="0"/>
        <v>16</v>
      </c>
      <c r="K9" s="217">
        <f t="shared" si="0"/>
        <v>15</v>
      </c>
      <c r="L9" s="217">
        <f t="shared" si="0"/>
        <v>15</v>
      </c>
      <c r="M9" s="217">
        <f t="shared" si="0"/>
        <v>26</v>
      </c>
      <c r="N9" s="217">
        <f t="shared" si="0"/>
        <v>45</v>
      </c>
      <c r="O9" s="217">
        <f t="shared" si="0"/>
        <v>81</v>
      </c>
      <c r="P9" s="217">
        <f t="shared" si="0"/>
        <v>52</v>
      </c>
      <c r="Q9" s="352">
        <f>SUM(B9:P9)</f>
        <v>291</v>
      </c>
    </row>
    <row r="10" spans="1:25" x14ac:dyDescent="0.25">
      <c r="A10" s="217" t="s">
        <v>19</v>
      </c>
      <c r="B10" s="217">
        <f t="shared" ref="B10:P10" si="1">ROUNDUP((B4*0.36)-B9,0)</f>
        <v>0</v>
      </c>
      <c r="C10" s="217">
        <f t="shared" si="1"/>
        <v>0</v>
      </c>
      <c r="D10" s="217">
        <f t="shared" si="1"/>
        <v>1</v>
      </c>
      <c r="E10" s="217">
        <f t="shared" si="1"/>
        <v>3</v>
      </c>
      <c r="F10" s="217">
        <f t="shared" si="1"/>
        <v>6</v>
      </c>
      <c r="G10" s="217">
        <f t="shared" si="1"/>
        <v>9</v>
      </c>
      <c r="H10" s="217">
        <f t="shared" si="1"/>
        <v>3</v>
      </c>
      <c r="I10" s="217">
        <f t="shared" si="1"/>
        <v>6</v>
      </c>
      <c r="J10" s="217">
        <f t="shared" si="1"/>
        <v>12</v>
      </c>
      <c r="K10" s="217">
        <f t="shared" si="1"/>
        <v>11</v>
      </c>
      <c r="L10" s="217">
        <f t="shared" si="1"/>
        <v>10</v>
      </c>
      <c r="M10" s="217">
        <f t="shared" si="1"/>
        <v>19</v>
      </c>
      <c r="N10" s="217">
        <f t="shared" si="1"/>
        <v>33</v>
      </c>
      <c r="O10" s="217">
        <f t="shared" si="1"/>
        <v>58</v>
      </c>
      <c r="P10" s="217">
        <f t="shared" si="1"/>
        <v>36</v>
      </c>
      <c r="Q10" s="352">
        <f>SUM(B10:P10)</f>
        <v>207</v>
      </c>
    </row>
    <row r="11" spans="1:25" x14ac:dyDescent="0.25">
      <c r="A11" s="352" t="s">
        <v>20</v>
      </c>
      <c r="Q11" s="352"/>
    </row>
    <row r="12" spans="1:25" x14ac:dyDescent="0.25">
      <c r="A12" s="217" t="s">
        <v>21</v>
      </c>
      <c r="B12" s="217">
        <f>B9</f>
        <v>0</v>
      </c>
      <c r="C12" s="217">
        <f>C9+B9</f>
        <v>0</v>
      </c>
      <c r="D12" s="217">
        <f t="shared" ref="D12:P12" si="2">D9+C12</f>
        <v>3</v>
      </c>
      <c r="E12" s="217">
        <f t="shared" si="2"/>
        <v>9</v>
      </c>
      <c r="F12" s="217">
        <f t="shared" si="2"/>
        <v>18</v>
      </c>
      <c r="G12" s="217">
        <f t="shared" si="2"/>
        <v>30</v>
      </c>
      <c r="H12" s="217">
        <f t="shared" si="2"/>
        <v>33</v>
      </c>
      <c r="I12" s="217">
        <f t="shared" si="2"/>
        <v>41</v>
      </c>
      <c r="J12" s="217">
        <f t="shared" si="2"/>
        <v>57</v>
      </c>
      <c r="K12" s="217">
        <f t="shared" si="2"/>
        <v>72</v>
      </c>
      <c r="L12" s="217">
        <f t="shared" si="2"/>
        <v>87</v>
      </c>
      <c r="M12" s="217">
        <f t="shared" si="2"/>
        <v>113</v>
      </c>
      <c r="N12" s="217">
        <f t="shared" si="2"/>
        <v>158</v>
      </c>
      <c r="O12" s="217">
        <f t="shared" si="2"/>
        <v>239</v>
      </c>
      <c r="P12" s="217">
        <f t="shared" si="2"/>
        <v>291</v>
      </c>
      <c r="Q12" s="352">
        <f>P12</f>
        <v>291</v>
      </c>
    </row>
    <row r="13" spans="1:25" x14ac:dyDescent="0.25">
      <c r="A13" s="217" t="s">
        <v>19</v>
      </c>
      <c r="B13" s="217">
        <f>B10</f>
        <v>0</v>
      </c>
      <c r="C13" s="217">
        <f>C10+B10</f>
        <v>0</v>
      </c>
      <c r="D13" s="217">
        <f t="shared" ref="D13:P13" si="3">D10+C13</f>
        <v>1</v>
      </c>
      <c r="E13" s="217">
        <f t="shared" si="3"/>
        <v>4</v>
      </c>
      <c r="F13" s="217">
        <f t="shared" si="3"/>
        <v>10</v>
      </c>
      <c r="G13" s="217">
        <f t="shared" si="3"/>
        <v>19</v>
      </c>
      <c r="H13" s="217">
        <f t="shared" si="3"/>
        <v>22</v>
      </c>
      <c r="I13" s="217">
        <f t="shared" si="3"/>
        <v>28</v>
      </c>
      <c r="J13" s="217">
        <f t="shared" si="3"/>
        <v>40</v>
      </c>
      <c r="K13" s="217">
        <f t="shared" si="3"/>
        <v>51</v>
      </c>
      <c r="L13" s="217">
        <f t="shared" si="3"/>
        <v>61</v>
      </c>
      <c r="M13" s="217">
        <f t="shared" si="3"/>
        <v>80</v>
      </c>
      <c r="N13" s="217">
        <f t="shared" si="3"/>
        <v>113</v>
      </c>
      <c r="O13" s="217">
        <f t="shared" si="3"/>
        <v>171</v>
      </c>
      <c r="P13" s="217">
        <f t="shared" si="3"/>
        <v>207</v>
      </c>
      <c r="Q13" s="352">
        <f>P13</f>
        <v>207</v>
      </c>
    </row>
    <row r="15" spans="1:25" ht="15.75" x14ac:dyDescent="0.25">
      <c r="A15" s="351" t="s">
        <v>41</v>
      </c>
      <c r="B15" s="300"/>
      <c r="C15" s="300"/>
      <c r="D15" s="300"/>
      <c r="E15" s="300"/>
      <c r="F15" s="300"/>
      <c r="H15" s="350" t="s">
        <v>43</v>
      </c>
      <c r="I15" s="349"/>
      <c r="J15" s="349"/>
      <c r="K15" s="349"/>
      <c r="L15" s="349"/>
      <c r="M15" s="349"/>
      <c r="O15" s="348" t="s">
        <v>44</v>
      </c>
      <c r="P15" s="347"/>
      <c r="Q15" s="347"/>
      <c r="R15" s="347"/>
      <c r="S15" s="347"/>
      <c r="T15" s="347"/>
      <c r="U15" s="347"/>
      <c r="V15" s="347"/>
      <c r="W15" s="347"/>
      <c r="X15" s="347"/>
      <c r="Y15" s="347"/>
    </row>
    <row r="16" spans="1:25" s="339" customFormat="1" ht="42.4" customHeight="1" thickBot="1" x14ac:dyDescent="0.3">
      <c r="A16" s="346" t="s">
        <v>165</v>
      </c>
      <c r="B16" s="345" t="s">
        <v>37</v>
      </c>
      <c r="C16" s="344" t="s">
        <v>38</v>
      </c>
      <c r="D16" s="344" t="s">
        <v>39</v>
      </c>
      <c r="E16" s="344" t="s">
        <v>40</v>
      </c>
      <c r="F16" s="344" t="s">
        <v>46</v>
      </c>
      <c r="H16" s="343" t="str">
        <f>A16</f>
        <v>Central Halifax</v>
      </c>
      <c r="I16" s="342" t="s">
        <v>37</v>
      </c>
      <c r="J16" s="342" t="s">
        <v>38</v>
      </c>
      <c r="K16" s="342" t="s">
        <v>39</v>
      </c>
      <c r="L16" s="342" t="s">
        <v>40</v>
      </c>
      <c r="M16" s="342" t="s">
        <v>46</v>
      </c>
      <c r="O16" s="341" t="str">
        <f>A16</f>
        <v>Central Halifax</v>
      </c>
      <c r="P16" s="340" t="s">
        <v>37</v>
      </c>
      <c r="Q16" s="340" t="s">
        <v>47</v>
      </c>
      <c r="R16" s="340" t="s">
        <v>48</v>
      </c>
      <c r="S16" s="340" t="s">
        <v>49</v>
      </c>
      <c r="T16" s="340" t="s">
        <v>50</v>
      </c>
      <c r="U16" s="340" t="s">
        <v>51</v>
      </c>
      <c r="V16" s="340" t="s">
        <v>52</v>
      </c>
      <c r="W16" s="340" t="s">
        <v>53</v>
      </c>
      <c r="X16" s="340" t="s">
        <v>54</v>
      </c>
      <c r="Y16" s="340" t="s">
        <v>149</v>
      </c>
    </row>
    <row r="17" spans="1:25" ht="15.75" thickBot="1" x14ac:dyDescent="0.3">
      <c r="A17" s="338" t="s">
        <v>184</v>
      </c>
      <c r="B17" s="336">
        <v>210</v>
      </c>
      <c r="C17" s="337">
        <v>213</v>
      </c>
      <c r="D17" s="336">
        <v>207</v>
      </c>
      <c r="E17" s="336">
        <v>202</v>
      </c>
      <c r="F17" s="336">
        <v>193</v>
      </c>
      <c r="H17" s="335" t="s">
        <v>26</v>
      </c>
      <c r="I17" s="334">
        <f>B35</f>
        <v>6120</v>
      </c>
      <c r="J17" s="334">
        <f>C35</f>
        <v>5345</v>
      </c>
      <c r="K17" s="334">
        <f>D35</f>
        <v>5336</v>
      </c>
      <c r="L17" s="334">
        <f>E35</f>
        <v>5148</v>
      </c>
      <c r="M17" s="334">
        <f>F35</f>
        <v>5103</v>
      </c>
      <c r="O17" s="333" t="s">
        <v>26</v>
      </c>
      <c r="P17" s="332">
        <f>$I17</f>
        <v>6120</v>
      </c>
      <c r="Q17" s="332">
        <f t="shared" ref="Q17:Y17" si="4">$L17</f>
        <v>5148</v>
      </c>
      <c r="R17" s="332">
        <f t="shared" si="4"/>
        <v>5148</v>
      </c>
      <c r="S17" s="332">
        <f t="shared" si="4"/>
        <v>5148</v>
      </c>
      <c r="T17" s="332">
        <f t="shared" si="4"/>
        <v>5148</v>
      </c>
      <c r="U17" s="332">
        <f t="shared" si="4"/>
        <v>5148</v>
      </c>
      <c r="V17" s="332">
        <f t="shared" si="4"/>
        <v>5148</v>
      </c>
      <c r="W17" s="332">
        <f t="shared" si="4"/>
        <v>5148</v>
      </c>
      <c r="X17" s="332">
        <f t="shared" si="4"/>
        <v>5148</v>
      </c>
      <c r="Y17" s="332">
        <f t="shared" si="4"/>
        <v>5148</v>
      </c>
    </row>
    <row r="18" spans="1:25" ht="48.75" customHeight="1" thickBot="1" x14ac:dyDescent="0.3">
      <c r="A18" s="308" t="s">
        <v>183</v>
      </c>
      <c r="B18" s="307">
        <v>630</v>
      </c>
      <c r="C18" s="331">
        <v>466</v>
      </c>
      <c r="D18" s="307">
        <v>464</v>
      </c>
      <c r="E18" s="307">
        <v>464</v>
      </c>
      <c r="F18" s="307">
        <v>465</v>
      </c>
      <c r="H18" s="462" t="s">
        <v>145</v>
      </c>
      <c r="I18" s="463"/>
      <c r="J18" s="330">
        <f>$C36</f>
        <v>49</v>
      </c>
      <c r="K18" s="330">
        <f>$C36</f>
        <v>49</v>
      </c>
      <c r="L18" s="330">
        <f>$C36</f>
        <v>49</v>
      </c>
      <c r="M18" s="330">
        <f>$C36</f>
        <v>49</v>
      </c>
      <c r="O18" s="464" t="s">
        <v>145</v>
      </c>
      <c r="P18" s="465"/>
      <c r="Q18" s="329">
        <f t="shared" ref="Q18:Y18" si="5">$M18</f>
        <v>49</v>
      </c>
      <c r="R18" s="329">
        <f t="shared" si="5"/>
        <v>49</v>
      </c>
      <c r="S18" s="329">
        <f t="shared" si="5"/>
        <v>49</v>
      </c>
      <c r="T18" s="329">
        <f t="shared" si="5"/>
        <v>49</v>
      </c>
      <c r="U18" s="329">
        <f t="shared" si="5"/>
        <v>49</v>
      </c>
      <c r="V18" s="329">
        <f t="shared" si="5"/>
        <v>49</v>
      </c>
      <c r="W18" s="329">
        <f t="shared" si="5"/>
        <v>49</v>
      </c>
      <c r="X18" s="329">
        <f t="shared" si="5"/>
        <v>49</v>
      </c>
      <c r="Y18" s="329">
        <f t="shared" si="5"/>
        <v>49</v>
      </c>
    </row>
    <row r="19" spans="1:25" ht="24.75" customHeight="1" thickBot="1" x14ac:dyDescent="0.3">
      <c r="A19" s="308" t="s">
        <v>182</v>
      </c>
      <c r="B19" s="307">
        <v>210</v>
      </c>
      <c r="C19" s="307">
        <v>183</v>
      </c>
      <c r="D19" s="307">
        <v>116</v>
      </c>
      <c r="E19" s="307">
        <v>173</v>
      </c>
      <c r="F19" s="307">
        <v>170</v>
      </c>
      <c r="H19" s="328" t="s">
        <v>26</v>
      </c>
      <c r="I19" s="327">
        <f>I17</f>
        <v>6120</v>
      </c>
      <c r="J19" s="327">
        <f>J18+J17</f>
        <v>5394</v>
      </c>
      <c r="K19" s="327">
        <f>K18+K17</f>
        <v>5385</v>
      </c>
      <c r="L19" s="327">
        <f>L18+L17</f>
        <v>5197</v>
      </c>
      <c r="M19" s="327">
        <f>M18+M17</f>
        <v>5152</v>
      </c>
      <c r="O19" s="326" t="s">
        <v>26</v>
      </c>
      <c r="P19" s="325">
        <f>P17</f>
        <v>6120</v>
      </c>
      <c r="Q19" s="324">
        <f t="shared" ref="Q19:Y19" si="6">Q18+Q17</f>
        <v>5197</v>
      </c>
      <c r="R19" s="324">
        <f t="shared" si="6"/>
        <v>5197</v>
      </c>
      <c r="S19" s="324">
        <f t="shared" si="6"/>
        <v>5197</v>
      </c>
      <c r="T19" s="324">
        <f t="shared" si="6"/>
        <v>5197</v>
      </c>
      <c r="U19" s="324">
        <f t="shared" si="6"/>
        <v>5197</v>
      </c>
      <c r="V19" s="324">
        <f t="shared" si="6"/>
        <v>5197</v>
      </c>
      <c r="W19" s="324">
        <f t="shared" si="6"/>
        <v>5197</v>
      </c>
      <c r="X19" s="324">
        <f t="shared" si="6"/>
        <v>5197</v>
      </c>
      <c r="Y19" s="324">
        <f t="shared" si="6"/>
        <v>5197</v>
      </c>
    </row>
    <row r="20" spans="1:25" ht="23.25" customHeight="1" thickBot="1" x14ac:dyDescent="0.3">
      <c r="A20" s="308" t="s">
        <v>181</v>
      </c>
      <c r="B20" s="307">
        <v>315</v>
      </c>
      <c r="C20" s="307">
        <v>277</v>
      </c>
      <c r="D20" s="307">
        <v>284</v>
      </c>
      <c r="E20" s="307">
        <v>292</v>
      </c>
      <c r="F20" s="307">
        <v>295</v>
      </c>
      <c r="H20" s="383" t="s">
        <v>42</v>
      </c>
      <c r="I20" s="382"/>
      <c r="J20" s="318">
        <f>E12</f>
        <v>9</v>
      </c>
      <c r="K20" s="318">
        <f t="shared" ref="K20:M20" si="7">F12</f>
        <v>18</v>
      </c>
      <c r="L20" s="318">
        <f t="shared" si="7"/>
        <v>30</v>
      </c>
      <c r="M20" s="318">
        <f t="shared" si="7"/>
        <v>33</v>
      </c>
      <c r="O20" s="381" t="s">
        <v>42</v>
      </c>
      <c r="P20" s="380"/>
      <c r="Q20" s="313">
        <f>I12</f>
        <v>41</v>
      </c>
      <c r="R20" s="313">
        <f t="shared" ref="R20:Y20" si="8">J12</f>
        <v>57</v>
      </c>
      <c r="S20" s="313">
        <f t="shared" si="8"/>
        <v>72</v>
      </c>
      <c r="T20" s="313">
        <f t="shared" si="8"/>
        <v>87</v>
      </c>
      <c r="U20" s="313">
        <f t="shared" si="8"/>
        <v>113</v>
      </c>
      <c r="V20" s="313">
        <f t="shared" si="8"/>
        <v>158</v>
      </c>
      <c r="W20" s="313">
        <f t="shared" si="8"/>
        <v>239</v>
      </c>
      <c r="X20" s="313">
        <f t="shared" si="8"/>
        <v>291</v>
      </c>
      <c r="Y20" s="313">
        <f t="shared" si="8"/>
        <v>291</v>
      </c>
    </row>
    <row r="21" spans="1:25" ht="26.25" customHeight="1" thickBot="1" x14ac:dyDescent="0.3">
      <c r="A21" s="308" t="s">
        <v>180</v>
      </c>
      <c r="B21" s="307">
        <v>420</v>
      </c>
      <c r="C21" s="307">
        <v>364</v>
      </c>
      <c r="D21" s="307">
        <v>367</v>
      </c>
      <c r="E21" s="307">
        <v>355</v>
      </c>
      <c r="F21" s="307">
        <v>346</v>
      </c>
      <c r="H21" s="468" t="s">
        <v>133</v>
      </c>
      <c r="I21" s="469"/>
      <c r="J21" s="318"/>
      <c r="K21" s="318"/>
      <c r="L21" s="318"/>
      <c r="M21" s="379">
        <f>IF(E35-F35&gt;=0,(E35-F35),0)</f>
        <v>45</v>
      </c>
      <c r="O21" s="470" t="s">
        <v>132</v>
      </c>
      <c r="P21" s="471"/>
      <c r="Q21" s="426">
        <v>-57</v>
      </c>
      <c r="R21" s="426">
        <v>-106</v>
      </c>
      <c r="S21" s="426">
        <v>-105.25569706945032</v>
      </c>
      <c r="T21" s="426">
        <v>-80.131656838091544</v>
      </c>
      <c r="U21" s="426">
        <v>0</v>
      </c>
      <c r="V21" s="426">
        <v>-44.889218510365936</v>
      </c>
      <c r="W21" s="426"/>
      <c r="X21" s="426"/>
      <c r="Y21" s="426"/>
    </row>
    <row r="22" spans="1:25" ht="24.75" thickBot="1" x14ac:dyDescent="0.3">
      <c r="A22" s="308" t="s">
        <v>179</v>
      </c>
      <c r="B22" s="307">
        <v>315</v>
      </c>
      <c r="C22" s="307">
        <v>307</v>
      </c>
      <c r="D22" s="307">
        <v>311</v>
      </c>
      <c r="E22" s="307">
        <v>298</v>
      </c>
      <c r="F22" s="307">
        <v>295</v>
      </c>
      <c r="H22" s="317" t="s">
        <v>27</v>
      </c>
      <c r="I22" s="316"/>
      <c r="J22" s="378">
        <f>SUM(J19:J21)</f>
        <v>5403</v>
      </c>
      <c r="K22" s="378">
        <f>SUM(K19:K21)</f>
        <v>5403</v>
      </c>
      <c r="L22" s="378">
        <f>SUM(L19:L21)</f>
        <v>5227</v>
      </c>
      <c r="M22" s="378">
        <f>SUM(M19:M21)</f>
        <v>5230</v>
      </c>
      <c r="O22" s="472" t="s">
        <v>20</v>
      </c>
      <c r="P22" s="473"/>
      <c r="Q22" s="427">
        <f>Q21</f>
        <v>-57</v>
      </c>
      <c r="R22" s="426">
        <f t="shared" ref="R22:Y22" si="9">Q22+R21</f>
        <v>-163</v>
      </c>
      <c r="S22" s="426">
        <f t="shared" si="9"/>
        <v>-268.25569706945032</v>
      </c>
      <c r="T22" s="426">
        <f t="shared" si="9"/>
        <v>-348.38735390754186</v>
      </c>
      <c r="U22" s="426">
        <f t="shared" si="9"/>
        <v>-348.38735390754186</v>
      </c>
      <c r="V22" s="426">
        <f t="shared" si="9"/>
        <v>-393.2765724179078</v>
      </c>
      <c r="W22" s="426">
        <f t="shared" si="9"/>
        <v>-393.2765724179078</v>
      </c>
      <c r="X22" s="426">
        <f t="shared" si="9"/>
        <v>-393.2765724179078</v>
      </c>
      <c r="Y22" s="426">
        <f t="shared" si="9"/>
        <v>-393.2765724179078</v>
      </c>
    </row>
    <row r="23" spans="1:25" ht="22.5" customHeight="1" thickBot="1" x14ac:dyDescent="0.3">
      <c r="A23" s="308" t="s">
        <v>178</v>
      </c>
      <c r="B23" s="307">
        <v>525</v>
      </c>
      <c r="C23" s="307">
        <v>312</v>
      </c>
      <c r="D23" s="307">
        <v>298</v>
      </c>
      <c r="E23" s="307">
        <v>277</v>
      </c>
      <c r="F23" s="307">
        <v>282</v>
      </c>
      <c r="O23" s="312" t="s">
        <v>27</v>
      </c>
      <c r="P23" s="311"/>
      <c r="Q23" s="428">
        <f t="shared" ref="Q23:Y23" si="10">SUM(Q19:Q20)+Q22</f>
        <v>5181</v>
      </c>
      <c r="R23" s="428">
        <f t="shared" si="10"/>
        <v>5091</v>
      </c>
      <c r="S23" s="428">
        <f t="shared" si="10"/>
        <v>5000.7443029305496</v>
      </c>
      <c r="T23" s="428">
        <f t="shared" si="10"/>
        <v>4935.6126460924579</v>
      </c>
      <c r="U23" s="428">
        <f t="shared" si="10"/>
        <v>4961.6126460924579</v>
      </c>
      <c r="V23" s="428">
        <f t="shared" si="10"/>
        <v>4961.723427582092</v>
      </c>
      <c r="W23" s="428">
        <f t="shared" si="10"/>
        <v>5042.723427582092</v>
      </c>
      <c r="X23" s="428">
        <f t="shared" si="10"/>
        <v>5094.723427582092</v>
      </c>
      <c r="Y23" s="428">
        <f t="shared" si="10"/>
        <v>5094.723427582092</v>
      </c>
    </row>
    <row r="24" spans="1:25" ht="24.75" customHeight="1" thickBot="1" x14ac:dyDescent="0.3">
      <c r="A24" s="308" t="s">
        <v>177</v>
      </c>
      <c r="B24" s="307">
        <v>420</v>
      </c>
      <c r="C24" s="307">
        <v>510</v>
      </c>
      <c r="D24" s="307">
        <v>503</v>
      </c>
      <c r="E24" s="307">
        <v>486</v>
      </c>
      <c r="F24" s="307">
        <v>482</v>
      </c>
      <c r="Q24" s="309"/>
      <c r="R24" s="309"/>
      <c r="S24" s="309"/>
      <c r="T24" s="309"/>
      <c r="U24" s="309"/>
      <c r="V24" s="309"/>
      <c r="W24" s="309"/>
      <c r="X24" s="309"/>
      <c r="Y24" s="309"/>
    </row>
    <row r="25" spans="1:25" ht="24.75" customHeight="1" thickBot="1" x14ac:dyDescent="0.3">
      <c r="A25" s="308" t="s">
        <v>176</v>
      </c>
      <c r="B25" s="307">
        <v>210</v>
      </c>
      <c r="C25" s="307">
        <v>212</v>
      </c>
      <c r="D25" s="307">
        <v>209</v>
      </c>
      <c r="E25" s="307">
        <v>206</v>
      </c>
      <c r="F25" s="307">
        <v>201</v>
      </c>
      <c r="H25" s="217" t="s">
        <v>56</v>
      </c>
    </row>
    <row r="26" spans="1:25" ht="15.75" thickBot="1" x14ac:dyDescent="0.3">
      <c r="A26" s="308" t="s">
        <v>175</v>
      </c>
      <c r="B26" s="307">
        <v>420</v>
      </c>
      <c r="C26" s="307">
        <v>364</v>
      </c>
      <c r="D26" s="307">
        <v>373</v>
      </c>
      <c r="E26" s="307">
        <v>361</v>
      </c>
      <c r="F26" s="307">
        <v>353</v>
      </c>
      <c r="H26" s="217" t="s">
        <v>55</v>
      </c>
    </row>
    <row r="27" spans="1:25" ht="24.75" thickBot="1" x14ac:dyDescent="0.3">
      <c r="A27" s="308" t="s">
        <v>174</v>
      </c>
      <c r="B27" s="307">
        <v>210</v>
      </c>
      <c r="C27" s="307">
        <v>128</v>
      </c>
      <c r="D27" s="307">
        <v>195</v>
      </c>
      <c r="E27" s="307">
        <v>106</v>
      </c>
      <c r="F27" s="307">
        <v>102</v>
      </c>
      <c r="H27" s="217" t="s">
        <v>57</v>
      </c>
    </row>
    <row r="28" spans="1:25" ht="24.75" thickBot="1" x14ac:dyDescent="0.3">
      <c r="A28" s="308" t="s">
        <v>173</v>
      </c>
      <c r="B28" s="307">
        <v>280</v>
      </c>
      <c r="C28" s="307">
        <v>289</v>
      </c>
      <c r="D28" s="307">
        <v>291</v>
      </c>
      <c r="E28" s="307">
        <v>282</v>
      </c>
      <c r="F28" s="307">
        <v>275</v>
      </c>
    </row>
    <row r="29" spans="1:25" ht="15.75" thickBot="1" x14ac:dyDescent="0.3">
      <c r="A29" s="308" t="s">
        <v>167</v>
      </c>
      <c r="B29" s="307">
        <v>420</v>
      </c>
      <c r="C29" s="307">
        <v>376</v>
      </c>
      <c r="D29" s="307">
        <v>407</v>
      </c>
      <c r="E29" s="307">
        <v>394</v>
      </c>
      <c r="F29" s="307">
        <v>392</v>
      </c>
    </row>
    <row r="30" spans="1:25" ht="15.75" thickBot="1" x14ac:dyDescent="0.3">
      <c r="A30" s="308" t="s">
        <v>172</v>
      </c>
      <c r="B30" s="307">
        <v>210</v>
      </c>
      <c r="C30" s="307">
        <v>205</v>
      </c>
      <c r="D30" s="307">
        <v>204</v>
      </c>
      <c r="E30" s="307">
        <v>198</v>
      </c>
      <c r="F30" s="307">
        <v>191</v>
      </c>
    </row>
    <row r="31" spans="1:25" ht="15.75" thickBot="1" x14ac:dyDescent="0.3">
      <c r="A31" s="308" t="s">
        <v>171</v>
      </c>
      <c r="B31" s="307">
        <v>525</v>
      </c>
      <c r="C31" s="307">
        <v>493</v>
      </c>
      <c r="D31" s="307">
        <v>476</v>
      </c>
      <c r="E31" s="307">
        <v>449</v>
      </c>
      <c r="F31" s="307">
        <v>454</v>
      </c>
    </row>
    <row r="32" spans="1:25" ht="15.75" thickBot="1" x14ac:dyDescent="0.3">
      <c r="A32" s="377" t="s">
        <v>170</v>
      </c>
      <c r="B32" s="376">
        <v>140</v>
      </c>
      <c r="C32" s="375">
        <v>136</v>
      </c>
      <c r="D32" s="375">
        <v>135</v>
      </c>
      <c r="E32" s="375">
        <v>133</v>
      </c>
      <c r="F32" s="375">
        <v>130</v>
      </c>
    </row>
    <row r="33" spans="1:16" ht="15.75" thickBot="1" x14ac:dyDescent="0.3">
      <c r="A33" s="374" t="s">
        <v>169</v>
      </c>
      <c r="B33" s="371">
        <v>240</v>
      </c>
      <c r="C33" s="370">
        <v>198</v>
      </c>
      <c r="D33" s="369">
        <v>195</v>
      </c>
      <c r="E33" s="373">
        <v>189</v>
      </c>
      <c r="F33" s="371">
        <v>189</v>
      </c>
    </row>
    <row r="34" spans="1:16" ht="15.75" thickBot="1" x14ac:dyDescent="0.3">
      <c r="A34" s="372" t="s">
        <v>168</v>
      </c>
      <c r="B34" s="371">
        <v>420</v>
      </c>
      <c r="C34" s="371">
        <v>312</v>
      </c>
      <c r="D34" s="370">
        <v>301</v>
      </c>
      <c r="E34" s="369">
        <v>283</v>
      </c>
      <c r="F34" s="368">
        <v>288</v>
      </c>
    </row>
    <row r="35" spans="1:16" ht="15.75" thickBot="1" x14ac:dyDescent="0.3">
      <c r="A35" s="306" t="s">
        <v>26</v>
      </c>
      <c r="B35" s="305">
        <f>SUM(B17:B34)</f>
        <v>6120</v>
      </c>
      <c r="C35" s="305">
        <f>SUM(C17:C34)</f>
        <v>5345</v>
      </c>
      <c r="D35" s="305">
        <f>SUM(D17:D34)</f>
        <v>5336</v>
      </c>
      <c r="E35" s="305">
        <f>SUM(E17:E34)</f>
        <v>5148</v>
      </c>
      <c r="F35" s="305">
        <f>SUM(F17:F34)</f>
        <v>5103</v>
      </c>
    </row>
    <row r="36" spans="1:16" ht="15.75" thickBot="1" x14ac:dyDescent="0.3">
      <c r="A36" s="466" t="s">
        <v>145</v>
      </c>
      <c r="B36" s="467"/>
      <c r="C36" s="304">
        <v>49</v>
      </c>
      <c r="D36" s="304">
        <v>49</v>
      </c>
      <c r="E36" s="304">
        <v>49</v>
      </c>
      <c r="F36" s="304">
        <v>49</v>
      </c>
    </row>
    <row r="37" spans="1:16" ht="15.75" thickBot="1" x14ac:dyDescent="0.3">
      <c r="A37" s="303" t="s">
        <v>27</v>
      </c>
      <c r="B37" s="302"/>
      <c r="C37" s="301">
        <f>C36+C35</f>
        <v>5394</v>
      </c>
      <c r="D37" s="301">
        <f>D36+D35</f>
        <v>5385</v>
      </c>
      <c r="E37" s="301">
        <f>E36+E35</f>
        <v>5197</v>
      </c>
      <c r="F37" s="301">
        <f>F36+F35</f>
        <v>5152</v>
      </c>
    </row>
    <row r="38" spans="1:16" x14ac:dyDescent="0.25">
      <c r="A38" s="300"/>
      <c r="B38" s="300"/>
      <c r="C38" s="300"/>
      <c r="D38" s="300"/>
      <c r="E38" s="300"/>
      <c r="F38" s="300"/>
    </row>
    <row r="39" spans="1:16" x14ac:dyDescent="0.25">
      <c r="A39" s="300"/>
      <c r="B39" s="300"/>
      <c r="C39" s="300"/>
      <c r="D39" s="300"/>
      <c r="E39" s="300"/>
      <c r="F39" s="300"/>
    </row>
    <row r="42" spans="1:16" ht="15.75" x14ac:dyDescent="0.25">
      <c r="A42" s="282" t="s">
        <v>67</v>
      </c>
      <c r="B42" s="259"/>
      <c r="C42" s="259"/>
      <c r="D42" s="259"/>
      <c r="E42" s="259"/>
      <c r="F42" s="259"/>
      <c r="G42" s="259"/>
      <c r="H42" s="259"/>
      <c r="I42" s="259"/>
      <c r="J42" s="259"/>
      <c r="K42" s="259"/>
      <c r="L42" s="259"/>
      <c r="M42" s="259"/>
      <c r="N42" s="259"/>
      <c r="O42" s="259"/>
      <c r="P42" s="259"/>
    </row>
    <row r="43" spans="1:16" ht="15.75" thickBot="1" x14ac:dyDescent="0.3">
      <c r="A43" s="299" t="str">
        <f>A16</f>
        <v>Central Halifax</v>
      </c>
      <c r="B43" s="259" t="s">
        <v>37</v>
      </c>
      <c r="C43" s="281" t="s">
        <v>38</v>
      </c>
      <c r="D43" s="281" t="s">
        <v>39</v>
      </c>
      <c r="E43" s="281" t="s">
        <v>40</v>
      </c>
      <c r="F43" s="281" t="s">
        <v>46</v>
      </c>
      <c r="G43" s="259"/>
      <c r="H43" s="259"/>
      <c r="I43" s="259"/>
      <c r="J43" s="259"/>
      <c r="K43" s="259"/>
      <c r="L43" s="259"/>
      <c r="M43" s="259"/>
      <c r="N43" s="259"/>
      <c r="O43" s="259"/>
      <c r="P43" s="259"/>
    </row>
    <row r="44" spans="1:16" ht="15.75" thickBot="1" x14ac:dyDescent="0.3">
      <c r="A44" s="298" t="s">
        <v>184</v>
      </c>
      <c r="B44" s="296">
        <v>30</v>
      </c>
      <c r="C44" s="296">
        <v>30.637886431670314</v>
      </c>
      <c r="D44" s="296">
        <v>24.918259346868329</v>
      </c>
      <c r="E44" s="296">
        <v>27.144421736343514</v>
      </c>
      <c r="F44" s="296">
        <v>21.717137822312399</v>
      </c>
      <c r="G44" s="259"/>
      <c r="H44" s="259"/>
      <c r="I44" s="259"/>
      <c r="J44" s="259"/>
      <c r="K44" s="259"/>
      <c r="L44" s="259"/>
      <c r="M44" s="259"/>
      <c r="N44" s="259"/>
      <c r="O44" s="259"/>
      <c r="P44" s="259"/>
    </row>
    <row r="45" spans="1:16" ht="15.75" thickBot="1" x14ac:dyDescent="0.3">
      <c r="A45" s="295" t="s">
        <v>183</v>
      </c>
      <c r="B45" s="293">
        <v>90</v>
      </c>
      <c r="C45" s="293">
        <v>69.352078678125508</v>
      </c>
      <c r="D45" s="293">
        <v>66.214597323980897</v>
      </c>
      <c r="E45" s="293">
        <v>58.798768550248852</v>
      </c>
      <c r="F45" s="293">
        <v>63.167666122960554</v>
      </c>
      <c r="G45" s="259"/>
      <c r="H45" s="259"/>
      <c r="I45" s="259"/>
      <c r="J45" s="259"/>
      <c r="K45" s="259"/>
      <c r="L45" s="259"/>
      <c r="M45" s="259"/>
      <c r="N45" s="259"/>
      <c r="O45" s="259"/>
      <c r="P45" s="259"/>
    </row>
    <row r="46" spans="1:16" ht="24.75" thickBot="1" x14ac:dyDescent="0.3">
      <c r="A46" s="295" t="s">
        <v>182</v>
      </c>
      <c r="B46" s="293">
        <v>30</v>
      </c>
      <c r="C46" s="293">
        <v>25.19544481436861</v>
      </c>
      <c r="D46" s="293">
        <v>0</v>
      </c>
      <c r="E46" s="293">
        <v>19.373882014620335</v>
      </c>
      <c r="F46" s="293">
        <v>23.419365581482541</v>
      </c>
      <c r="G46" s="259"/>
      <c r="H46" s="259"/>
      <c r="I46" s="259"/>
      <c r="J46" s="259"/>
      <c r="K46" s="259"/>
      <c r="L46" s="259"/>
      <c r="M46" s="259"/>
      <c r="N46" s="259"/>
      <c r="O46" s="259"/>
      <c r="P46" s="259"/>
    </row>
    <row r="47" spans="1:16" ht="15.75" thickBot="1" x14ac:dyDescent="0.3">
      <c r="A47" s="295" t="s">
        <v>181</v>
      </c>
      <c r="B47" s="293">
        <v>45</v>
      </c>
      <c r="C47" s="293">
        <v>44.697536695944066</v>
      </c>
      <c r="D47" s="293">
        <v>39.834057898719983</v>
      </c>
      <c r="E47" s="293">
        <v>41.296590915303291</v>
      </c>
      <c r="F47" s="293">
        <v>35.276180434920533</v>
      </c>
      <c r="G47" s="259"/>
      <c r="H47" s="259"/>
      <c r="I47" s="259"/>
      <c r="J47" s="259"/>
      <c r="K47" s="259"/>
      <c r="L47" s="259"/>
      <c r="M47" s="259"/>
      <c r="N47" s="259"/>
      <c r="O47" s="259"/>
      <c r="P47" s="259"/>
    </row>
    <row r="48" spans="1:16" ht="15.75" thickBot="1" x14ac:dyDescent="0.3">
      <c r="A48" s="292" t="s">
        <v>180</v>
      </c>
      <c r="B48" s="290">
        <v>60</v>
      </c>
      <c r="C48" s="290">
        <v>49.368839457548908</v>
      </c>
      <c r="D48" s="290">
        <v>53.031464302219071</v>
      </c>
      <c r="E48" s="290">
        <v>44.01831150764329</v>
      </c>
      <c r="F48" s="290">
        <v>48.642518222293198</v>
      </c>
      <c r="G48" s="259"/>
      <c r="H48" s="259"/>
      <c r="I48" s="259"/>
      <c r="J48" s="259"/>
      <c r="K48" s="259"/>
      <c r="L48" s="259"/>
      <c r="M48" s="259"/>
      <c r="N48" s="259"/>
      <c r="O48" s="259"/>
      <c r="P48" s="259"/>
    </row>
    <row r="49" spans="1:16" ht="15.75" thickBot="1" x14ac:dyDescent="0.3">
      <c r="A49" s="287" t="s">
        <v>179</v>
      </c>
      <c r="B49" s="288">
        <v>45</v>
      </c>
      <c r="C49" s="288">
        <v>43.423153764124251</v>
      </c>
      <c r="D49" s="288">
        <v>45.108075068700799</v>
      </c>
      <c r="E49" s="288">
        <v>32.411385796234654</v>
      </c>
      <c r="F49" s="288">
        <v>41.10817786965481</v>
      </c>
      <c r="G49" s="259"/>
      <c r="H49" s="259"/>
      <c r="I49" s="259"/>
      <c r="J49" s="259"/>
      <c r="K49" s="259"/>
      <c r="L49" s="259"/>
      <c r="M49" s="259"/>
      <c r="N49" s="259"/>
      <c r="O49" s="259"/>
      <c r="P49" s="259"/>
    </row>
    <row r="50" spans="1:16" ht="15.75" thickBot="1" x14ac:dyDescent="0.3">
      <c r="A50" s="287" t="s">
        <v>178</v>
      </c>
      <c r="B50" s="288">
        <v>75</v>
      </c>
      <c r="C50" s="288">
        <v>41.913719886377272</v>
      </c>
      <c r="D50" s="288">
        <v>43.687597313543804</v>
      </c>
      <c r="E50" s="288">
        <v>32.916878048622195</v>
      </c>
      <c r="F50" s="288">
        <v>41.764955939989669</v>
      </c>
      <c r="G50" s="259"/>
      <c r="H50" s="259"/>
      <c r="I50" s="259"/>
      <c r="J50" s="259"/>
      <c r="K50" s="259"/>
      <c r="L50" s="259"/>
      <c r="M50" s="259"/>
      <c r="N50" s="259"/>
      <c r="O50" s="259"/>
      <c r="P50" s="259"/>
    </row>
    <row r="51" spans="1:16" ht="24.75" thickBot="1" x14ac:dyDescent="0.3">
      <c r="A51" s="287" t="s">
        <v>177</v>
      </c>
      <c r="B51" s="288">
        <v>60</v>
      </c>
      <c r="C51" s="288">
        <v>73.341693941941202</v>
      </c>
      <c r="D51" s="288">
        <v>68.530107053856071</v>
      </c>
      <c r="E51" s="288">
        <v>60.554250384153057</v>
      </c>
      <c r="F51" s="288">
        <v>64.99664719031</v>
      </c>
      <c r="G51" s="259"/>
      <c r="H51" s="259"/>
      <c r="I51" s="259"/>
      <c r="J51" s="259"/>
      <c r="K51" s="259"/>
      <c r="L51" s="259"/>
      <c r="M51" s="259"/>
      <c r="N51" s="259"/>
      <c r="O51" s="259"/>
      <c r="P51" s="259"/>
    </row>
    <row r="52" spans="1:16" ht="15.75" thickBot="1" x14ac:dyDescent="0.3">
      <c r="A52" s="287" t="s">
        <v>176</v>
      </c>
      <c r="B52" s="288">
        <v>30</v>
      </c>
      <c r="C52" s="288">
        <v>30.797705240792549</v>
      </c>
      <c r="D52" s="288">
        <v>26.730122981775622</v>
      </c>
      <c r="E52" s="288">
        <v>27.306646151294359</v>
      </c>
      <c r="F52" s="288">
        <v>25.337863149873254</v>
      </c>
      <c r="G52" s="259"/>
      <c r="H52" s="259"/>
      <c r="I52" s="259"/>
      <c r="J52" s="259"/>
      <c r="K52" s="259"/>
      <c r="L52" s="259"/>
      <c r="M52" s="259"/>
      <c r="N52" s="259"/>
      <c r="O52" s="259"/>
      <c r="P52" s="259"/>
    </row>
    <row r="53" spans="1:16" ht="15.75" thickBot="1" x14ac:dyDescent="0.3">
      <c r="A53" s="287" t="s">
        <v>175</v>
      </c>
      <c r="B53" s="288">
        <v>60</v>
      </c>
      <c r="C53" s="288">
        <v>50.369788297220367</v>
      </c>
      <c r="D53" s="288">
        <v>51.537692174195527</v>
      </c>
      <c r="E53" s="288">
        <v>55</v>
      </c>
      <c r="F53" s="288">
        <v>46.744167941084491</v>
      </c>
      <c r="G53" s="259"/>
      <c r="H53" s="259"/>
      <c r="I53" s="259"/>
      <c r="J53" s="259"/>
      <c r="K53" s="259"/>
      <c r="L53" s="259"/>
      <c r="M53" s="259"/>
      <c r="N53" s="259"/>
      <c r="O53" s="259"/>
      <c r="P53" s="259"/>
    </row>
    <row r="54" spans="1:16" ht="24.75" thickBot="1" x14ac:dyDescent="0.3">
      <c r="A54" s="287" t="s">
        <v>174</v>
      </c>
      <c r="B54" s="288">
        <v>30</v>
      </c>
      <c r="C54" s="288">
        <v>15.249620918570264</v>
      </c>
      <c r="D54" s="288">
        <v>14.442713508664575</v>
      </c>
      <c r="E54" s="288">
        <v>12.922186902873447</v>
      </c>
      <c r="F54" s="288">
        <v>13.877068541050317</v>
      </c>
      <c r="G54" s="259"/>
      <c r="H54" s="259"/>
      <c r="I54" s="259"/>
      <c r="J54" s="259"/>
      <c r="K54" s="259"/>
      <c r="L54" s="259"/>
      <c r="M54" s="259"/>
      <c r="N54" s="259"/>
      <c r="O54" s="259"/>
      <c r="P54" s="259"/>
    </row>
    <row r="55" spans="1:16" ht="24.75" thickBot="1" x14ac:dyDescent="0.3">
      <c r="A55" s="287" t="s">
        <v>173</v>
      </c>
      <c r="B55" s="288">
        <v>40</v>
      </c>
      <c r="C55" s="288">
        <v>39.935118919273812</v>
      </c>
      <c r="D55" s="288">
        <v>41.38402650037051</v>
      </c>
      <c r="E55" s="288">
        <v>35.063256370113542</v>
      </c>
      <c r="F55" s="288">
        <v>37.92084356676304</v>
      </c>
      <c r="G55" s="259"/>
      <c r="H55" s="259"/>
      <c r="I55" s="259"/>
      <c r="J55" s="259"/>
      <c r="K55" s="259"/>
      <c r="L55" s="259"/>
      <c r="M55" s="259"/>
      <c r="N55" s="259"/>
      <c r="O55" s="259"/>
      <c r="P55" s="259"/>
    </row>
    <row r="56" spans="1:16" ht="15.75" thickBot="1" x14ac:dyDescent="0.3">
      <c r="A56" s="287" t="s">
        <v>167</v>
      </c>
      <c r="B56" s="288">
        <v>60</v>
      </c>
      <c r="C56" s="288">
        <v>59.229796485499591</v>
      </c>
      <c r="D56" s="288">
        <v>60.70746840727908</v>
      </c>
      <c r="E56" s="288">
        <v>46.457843206172868</v>
      </c>
      <c r="F56" s="288">
        <v>56.678404944510476</v>
      </c>
      <c r="G56" s="259"/>
      <c r="H56" s="259"/>
      <c r="I56" s="259"/>
      <c r="J56" s="259"/>
      <c r="K56" s="259"/>
      <c r="L56" s="259"/>
      <c r="M56" s="259"/>
      <c r="N56" s="259"/>
      <c r="O56" s="259"/>
      <c r="P56" s="259"/>
    </row>
    <row r="57" spans="1:16" ht="15.75" thickBot="1" x14ac:dyDescent="0.3">
      <c r="A57" s="287" t="s">
        <v>172</v>
      </c>
      <c r="B57" s="288">
        <v>30</v>
      </c>
      <c r="C57" s="288">
        <v>27.236272761811005</v>
      </c>
      <c r="D57" s="288">
        <v>28.627193949685974</v>
      </c>
      <c r="E57" s="288">
        <v>22.16725939955975</v>
      </c>
      <c r="F57" s="288">
        <v>24.784983871146249</v>
      </c>
      <c r="G57" s="259"/>
      <c r="H57" s="259"/>
      <c r="I57" s="259"/>
      <c r="J57" s="259"/>
      <c r="K57" s="259"/>
      <c r="L57" s="259"/>
      <c r="M57" s="259"/>
      <c r="N57" s="259"/>
      <c r="O57" s="259"/>
      <c r="P57" s="259"/>
    </row>
    <row r="58" spans="1:16" ht="15.75" thickBot="1" x14ac:dyDescent="0.3">
      <c r="A58" s="287" t="s">
        <v>171</v>
      </c>
      <c r="B58" s="288">
        <v>75</v>
      </c>
      <c r="C58" s="288">
        <v>68.999389953954079</v>
      </c>
      <c r="D58" s="288">
        <v>66.234465170838817</v>
      </c>
      <c r="E58" s="288">
        <v>56.356374499709212</v>
      </c>
      <c r="F58" s="288">
        <v>62.080577525313892</v>
      </c>
      <c r="G58" s="259"/>
      <c r="H58" s="259"/>
      <c r="I58" s="259"/>
      <c r="J58" s="259"/>
      <c r="K58" s="259"/>
      <c r="L58" s="259"/>
      <c r="M58" s="259"/>
      <c r="N58" s="259"/>
      <c r="O58" s="259"/>
      <c r="P58" s="259"/>
    </row>
    <row r="59" spans="1:16" ht="16.5" thickBot="1" x14ac:dyDescent="0.3">
      <c r="A59" s="287" t="s">
        <v>170</v>
      </c>
      <c r="B59" s="288">
        <v>20</v>
      </c>
      <c r="C59" s="288">
        <v>18.211516263722579</v>
      </c>
      <c r="D59" s="288">
        <v>19.137477906758054</v>
      </c>
      <c r="E59" s="288">
        <v>17.90941319677561</v>
      </c>
      <c r="F59" s="288">
        <v>16.940902231553824</v>
      </c>
      <c r="G59" s="259"/>
      <c r="H59" s="282"/>
      <c r="I59" s="259"/>
      <c r="J59" s="259"/>
      <c r="K59" s="259"/>
      <c r="L59" s="259"/>
      <c r="M59" s="259"/>
      <c r="N59" s="259"/>
      <c r="O59" s="259"/>
      <c r="P59" s="259"/>
    </row>
    <row r="60" spans="1:16" ht="16.5" thickBot="1" x14ac:dyDescent="0.3">
      <c r="A60" s="287" t="s">
        <v>169</v>
      </c>
      <c r="B60" s="288">
        <v>30</v>
      </c>
      <c r="C60" s="288">
        <v>29</v>
      </c>
      <c r="D60" s="288">
        <v>23</v>
      </c>
      <c r="E60" s="288">
        <v>26</v>
      </c>
      <c r="F60" s="288">
        <v>30</v>
      </c>
      <c r="G60" s="259"/>
      <c r="H60" s="282"/>
      <c r="I60" s="259"/>
      <c r="J60" s="259"/>
      <c r="K60" s="259"/>
      <c r="L60" s="259"/>
      <c r="M60" s="259"/>
      <c r="N60" s="259"/>
      <c r="O60" s="259"/>
      <c r="P60" s="259"/>
    </row>
    <row r="61" spans="1:16" ht="16.5" thickBot="1" x14ac:dyDescent="0.3">
      <c r="A61" s="287" t="s">
        <v>168</v>
      </c>
      <c r="B61" s="288">
        <v>60</v>
      </c>
      <c r="C61" s="288">
        <v>43.305260216047564</v>
      </c>
      <c r="D61" s="288">
        <v>35.481876320052145</v>
      </c>
      <c r="E61" s="288">
        <v>39.308477842778977</v>
      </c>
      <c r="F61" s="288">
        <v>45.43951007505369</v>
      </c>
      <c r="G61" s="259"/>
      <c r="H61" s="282"/>
      <c r="I61" s="259"/>
      <c r="J61" s="259"/>
      <c r="K61" s="259"/>
      <c r="L61" s="259"/>
      <c r="M61" s="259"/>
      <c r="N61" s="259"/>
      <c r="O61" s="259"/>
      <c r="P61" s="259"/>
    </row>
    <row r="62" spans="1:16" ht="16.5" thickBot="1" x14ac:dyDescent="0.3">
      <c r="A62" s="287" t="s">
        <v>26</v>
      </c>
      <c r="B62" s="286">
        <f>SUM(B44:B61)</f>
        <v>870</v>
      </c>
      <c r="C62" s="367">
        <f>ROUND(SUM(C44:C61),0)</f>
        <v>760</v>
      </c>
      <c r="D62" s="367">
        <f>ROUND(SUM(D44:D61),0)</f>
        <v>709</v>
      </c>
      <c r="E62" s="367">
        <f>ROUND(SUM(E44:E61),0)</f>
        <v>655</v>
      </c>
      <c r="F62" s="367">
        <f>ROUND(SUM(F44:F61),0)</f>
        <v>700</v>
      </c>
      <c r="G62" s="259"/>
      <c r="H62" s="282" t="s">
        <v>44</v>
      </c>
      <c r="I62" s="259"/>
      <c r="J62" s="259"/>
      <c r="K62" s="259"/>
      <c r="L62" s="259"/>
      <c r="M62" s="259"/>
      <c r="N62" s="259"/>
      <c r="O62" s="259"/>
      <c r="P62" s="259"/>
    </row>
    <row r="63" spans="1:16" ht="15.75" thickBot="1" x14ac:dyDescent="0.3">
      <c r="A63" s="259"/>
      <c r="B63" s="259" t="s">
        <v>37</v>
      </c>
      <c r="C63" s="281" t="s">
        <v>38</v>
      </c>
      <c r="D63" s="281" t="s">
        <v>39</v>
      </c>
      <c r="E63" s="281" t="s">
        <v>40</v>
      </c>
      <c r="F63" s="281" t="s">
        <v>46</v>
      </c>
      <c r="G63" s="259"/>
      <c r="H63" s="281" t="s">
        <v>47</v>
      </c>
      <c r="I63" s="281" t="s">
        <v>48</v>
      </c>
      <c r="J63" s="281" t="s">
        <v>49</v>
      </c>
      <c r="K63" s="281" t="s">
        <v>50</v>
      </c>
      <c r="L63" s="281" t="s">
        <v>51</v>
      </c>
      <c r="M63" s="281" t="s">
        <v>52</v>
      </c>
      <c r="N63" s="281" t="s">
        <v>53</v>
      </c>
      <c r="O63" s="281" t="s">
        <v>54</v>
      </c>
      <c r="P63" s="281" t="s">
        <v>149</v>
      </c>
    </row>
    <row r="64" spans="1:16" ht="15.75" thickBot="1" x14ac:dyDescent="0.3">
      <c r="A64" s="365" t="s">
        <v>146</v>
      </c>
      <c r="B64" s="366">
        <v>870</v>
      </c>
      <c r="C64" s="363">
        <f>C62</f>
        <v>760</v>
      </c>
      <c r="D64" s="363">
        <f>D62</f>
        <v>709</v>
      </c>
      <c r="E64" s="363">
        <f>E62</f>
        <v>655</v>
      </c>
      <c r="F64" s="363">
        <f>F62</f>
        <v>700</v>
      </c>
      <c r="G64" s="259"/>
      <c r="H64" s="363">
        <f t="shared" ref="H64:P64" si="11">$E64</f>
        <v>655</v>
      </c>
      <c r="I64" s="363">
        <f t="shared" si="11"/>
        <v>655</v>
      </c>
      <c r="J64" s="363">
        <f t="shared" si="11"/>
        <v>655</v>
      </c>
      <c r="K64" s="363">
        <f t="shared" si="11"/>
        <v>655</v>
      </c>
      <c r="L64" s="363">
        <f t="shared" si="11"/>
        <v>655</v>
      </c>
      <c r="M64" s="363">
        <f t="shared" si="11"/>
        <v>655</v>
      </c>
      <c r="N64" s="363">
        <f t="shared" si="11"/>
        <v>655</v>
      </c>
      <c r="O64" s="363">
        <f t="shared" si="11"/>
        <v>655</v>
      </c>
      <c r="P64" s="363">
        <f t="shared" si="11"/>
        <v>655</v>
      </c>
    </row>
    <row r="65" spans="1:16" ht="24.75" thickBot="1" x14ac:dyDescent="0.3">
      <c r="A65" s="365" t="s">
        <v>145</v>
      </c>
      <c r="B65" s="364"/>
      <c r="C65" s="363">
        <f>ROUNDUP(C36/7,0)</f>
        <v>7</v>
      </c>
      <c r="D65" s="363">
        <f>ROUNDUP(D36/7,0)</f>
        <v>7</v>
      </c>
      <c r="E65" s="363">
        <f>ROUNDUP(E36/7,0)</f>
        <v>7</v>
      </c>
      <c r="F65" s="363">
        <f>ROUNDUP(F36/7,0)</f>
        <v>7</v>
      </c>
      <c r="G65" s="259"/>
      <c r="H65" s="363">
        <f t="shared" ref="H65:P65" si="12">$F65</f>
        <v>7</v>
      </c>
      <c r="I65" s="363">
        <f t="shared" si="12"/>
        <v>7</v>
      </c>
      <c r="J65" s="363">
        <f t="shared" si="12"/>
        <v>7</v>
      </c>
      <c r="K65" s="363">
        <f t="shared" si="12"/>
        <v>7</v>
      </c>
      <c r="L65" s="363">
        <f t="shared" si="12"/>
        <v>7</v>
      </c>
      <c r="M65" s="363">
        <f t="shared" si="12"/>
        <v>7</v>
      </c>
      <c r="N65" s="363">
        <f t="shared" si="12"/>
        <v>7</v>
      </c>
      <c r="O65" s="363">
        <f t="shared" si="12"/>
        <v>7</v>
      </c>
      <c r="P65" s="363">
        <f t="shared" si="12"/>
        <v>7</v>
      </c>
    </row>
    <row r="66" spans="1:16" ht="15.75" thickBot="1" x14ac:dyDescent="0.3">
      <c r="A66" s="365" t="s">
        <v>60</v>
      </c>
      <c r="B66" s="364"/>
      <c r="C66" s="363">
        <f>ROUNDUP(E12/7,0)</f>
        <v>2</v>
      </c>
      <c r="D66" s="363">
        <f t="shared" ref="D66:F66" si="13">ROUNDUP(F12/7,0)</f>
        <v>3</v>
      </c>
      <c r="E66" s="363">
        <f t="shared" si="13"/>
        <v>5</v>
      </c>
      <c r="F66" s="363">
        <f t="shared" si="13"/>
        <v>5</v>
      </c>
      <c r="G66" s="259"/>
      <c r="H66" s="363">
        <f>ROUNDUP(I12/7,0)</f>
        <v>6</v>
      </c>
      <c r="I66" s="363">
        <f t="shared" ref="I66:P66" si="14">ROUNDUP(J12/7,0)</f>
        <v>9</v>
      </c>
      <c r="J66" s="363">
        <f t="shared" si="14"/>
        <v>11</v>
      </c>
      <c r="K66" s="363">
        <f t="shared" si="14"/>
        <v>13</v>
      </c>
      <c r="L66" s="363">
        <f t="shared" si="14"/>
        <v>17</v>
      </c>
      <c r="M66" s="363">
        <f t="shared" si="14"/>
        <v>23</v>
      </c>
      <c r="N66" s="363">
        <f t="shared" si="14"/>
        <v>35</v>
      </c>
      <c r="O66" s="363">
        <f t="shared" si="14"/>
        <v>42</v>
      </c>
      <c r="P66" s="363">
        <f t="shared" si="14"/>
        <v>42</v>
      </c>
    </row>
    <row r="67" spans="1:16" ht="15.75" thickBot="1" x14ac:dyDescent="0.3">
      <c r="A67" s="359" t="s">
        <v>27</v>
      </c>
      <c r="B67" s="358"/>
      <c r="C67" s="362">
        <f>SUM(C65:C66)+C62</f>
        <v>769</v>
      </c>
      <c r="D67" s="362">
        <f>SUM(D65:D66)+D62</f>
        <v>719</v>
      </c>
      <c r="E67" s="362">
        <f>SUM(E65:E66)+E62</f>
        <v>667</v>
      </c>
      <c r="F67" s="362">
        <f>SUM(F65:F66)+F62</f>
        <v>712</v>
      </c>
      <c r="G67" s="259"/>
      <c r="H67" s="362">
        <f t="shared" ref="H67:P67" si="15">SUM(H65:H66)+$E62</f>
        <v>668</v>
      </c>
      <c r="I67" s="362">
        <f t="shared" si="15"/>
        <v>671</v>
      </c>
      <c r="J67" s="362">
        <f t="shared" si="15"/>
        <v>673</v>
      </c>
      <c r="K67" s="362">
        <f t="shared" si="15"/>
        <v>675</v>
      </c>
      <c r="L67" s="362">
        <f t="shared" si="15"/>
        <v>679</v>
      </c>
      <c r="M67" s="362">
        <f t="shared" si="15"/>
        <v>685</v>
      </c>
      <c r="N67" s="362">
        <f t="shared" si="15"/>
        <v>697</v>
      </c>
      <c r="O67" s="362">
        <f t="shared" si="15"/>
        <v>704</v>
      </c>
      <c r="P67" s="362">
        <f t="shared" si="15"/>
        <v>704</v>
      </c>
    </row>
    <row r="68" spans="1:16" ht="15.75" thickBot="1" x14ac:dyDescent="0.3">
      <c r="A68" s="259" t="s">
        <v>61</v>
      </c>
      <c r="B68" s="358"/>
      <c r="C68" s="361">
        <f>IF(C67-$B62&gt;0,C67-$B62,0)</f>
        <v>0</v>
      </c>
      <c r="D68" s="361">
        <f>IF(D67-$B62&gt;0,D67-$B62,0)</f>
        <v>0</v>
      </c>
      <c r="E68" s="361">
        <f>IF(E67-$B62&gt;0,E67-$B62,0)</f>
        <v>0</v>
      </c>
      <c r="F68" s="361">
        <f>IF(F67-$B62&gt;0,F67-$B62,0)</f>
        <v>0</v>
      </c>
      <c r="G68" s="259"/>
      <c r="H68" s="360">
        <f t="shared" ref="H68:P68" si="16">IF(H67-$B62&gt;0,H67-$B62,0)</f>
        <v>0</v>
      </c>
      <c r="I68" s="360">
        <f t="shared" si="16"/>
        <v>0</v>
      </c>
      <c r="J68" s="360">
        <f t="shared" si="16"/>
        <v>0</v>
      </c>
      <c r="K68" s="360">
        <f t="shared" si="16"/>
        <v>0</v>
      </c>
      <c r="L68" s="360">
        <f t="shared" si="16"/>
        <v>0</v>
      </c>
      <c r="M68" s="360">
        <f t="shared" si="16"/>
        <v>0</v>
      </c>
      <c r="N68" s="360">
        <f t="shared" si="16"/>
        <v>0</v>
      </c>
      <c r="O68" s="360">
        <f t="shared" si="16"/>
        <v>0</v>
      </c>
      <c r="P68" s="360">
        <f t="shared" si="16"/>
        <v>0</v>
      </c>
    </row>
    <row r="69" spans="1:16" ht="15.75" thickBot="1" x14ac:dyDescent="0.3">
      <c r="A69" s="359" t="s">
        <v>63</v>
      </c>
      <c r="B69" s="358"/>
      <c r="C69" s="357">
        <f>ROUNDUP(C68/30,0)</f>
        <v>0</v>
      </c>
      <c r="D69" s="357">
        <f>ROUNDUP(D68/30,0)</f>
        <v>0</v>
      </c>
      <c r="E69" s="357">
        <f>ROUNDUP(E68/30,0)</f>
        <v>0</v>
      </c>
      <c r="F69" s="357">
        <f>ROUNDUP(F68/30,0)</f>
        <v>0</v>
      </c>
      <c r="G69" s="259"/>
      <c r="H69" s="357">
        <f t="shared" ref="H69:P69" si="17">ROUNDUP(H68/30,0)</f>
        <v>0</v>
      </c>
      <c r="I69" s="357">
        <f t="shared" si="17"/>
        <v>0</v>
      </c>
      <c r="J69" s="357">
        <f t="shared" si="17"/>
        <v>0</v>
      </c>
      <c r="K69" s="357">
        <f t="shared" si="17"/>
        <v>0</v>
      </c>
      <c r="L69" s="357">
        <f t="shared" si="17"/>
        <v>0</v>
      </c>
      <c r="M69" s="357">
        <f t="shared" si="17"/>
        <v>0</v>
      </c>
      <c r="N69" s="357">
        <f t="shared" si="17"/>
        <v>0</v>
      </c>
      <c r="O69" s="357">
        <f t="shared" si="17"/>
        <v>0</v>
      </c>
      <c r="P69" s="357">
        <f t="shared" si="17"/>
        <v>0</v>
      </c>
    </row>
    <row r="70" spans="1:16" x14ac:dyDescent="0.25">
      <c r="A70" s="259"/>
      <c r="B70" s="259"/>
      <c r="C70" s="259"/>
      <c r="D70" s="259"/>
      <c r="E70" s="259"/>
      <c r="F70" s="259"/>
      <c r="G70" s="259"/>
      <c r="H70" s="259"/>
      <c r="I70" s="259"/>
      <c r="J70" s="259"/>
      <c r="K70" s="259"/>
      <c r="L70" s="259"/>
      <c r="M70" s="259"/>
      <c r="N70" s="259"/>
      <c r="O70" s="259"/>
      <c r="P70" s="259"/>
    </row>
    <row r="75" spans="1:16" ht="15.75" thickBot="1" x14ac:dyDescent="0.3"/>
    <row r="76" spans="1:16" ht="15.75" x14ac:dyDescent="0.25">
      <c r="A76" s="405" t="s">
        <v>68</v>
      </c>
      <c r="B76" s="257" t="s">
        <v>66</v>
      </c>
      <c r="C76" s="256" t="s">
        <v>38</v>
      </c>
      <c r="D76" s="256" t="s">
        <v>39</v>
      </c>
      <c r="E76" s="256" t="s">
        <v>40</v>
      </c>
      <c r="F76" s="256" t="s">
        <v>46</v>
      </c>
      <c r="G76" s="256" t="s">
        <v>47</v>
      </c>
      <c r="H76" s="256" t="s">
        <v>48</v>
      </c>
      <c r="I76" s="256" t="s">
        <v>49</v>
      </c>
      <c r="J76" s="255" t="s">
        <v>50</v>
      </c>
      <c r="K76" s="223"/>
      <c r="L76" s="257" t="s">
        <v>51</v>
      </c>
      <c r="M76" s="408" t="s">
        <v>52</v>
      </c>
      <c r="N76" s="408" t="s">
        <v>53</v>
      </c>
      <c r="O76" s="408" t="s">
        <v>54</v>
      </c>
      <c r="P76" s="255" t="s">
        <v>149</v>
      </c>
    </row>
    <row r="77" spans="1:16" x14ac:dyDescent="0.25">
      <c r="A77" s="406" t="s">
        <v>167</v>
      </c>
      <c r="B77" s="248">
        <v>1050</v>
      </c>
      <c r="C77" s="247">
        <v>1074</v>
      </c>
      <c r="D77" s="247">
        <v>1089</v>
      </c>
      <c r="E77" s="247">
        <v>1126</v>
      </c>
      <c r="F77" s="247">
        <v>1130</v>
      </c>
      <c r="G77" s="247">
        <v>1157</v>
      </c>
      <c r="H77" s="247">
        <v>1127</v>
      </c>
      <c r="I77" s="247">
        <v>1123</v>
      </c>
      <c r="J77" s="246">
        <v>1102</v>
      </c>
      <c r="L77" s="248">
        <f t="shared" ref="L77:P78" si="18">$J77</f>
        <v>1102</v>
      </c>
      <c r="M77" s="247">
        <f t="shared" si="18"/>
        <v>1102</v>
      </c>
      <c r="N77" s="247">
        <f t="shared" si="18"/>
        <v>1102</v>
      </c>
      <c r="O77" s="247">
        <f t="shared" si="18"/>
        <v>1102</v>
      </c>
      <c r="P77" s="246">
        <f t="shared" si="18"/>
        <v>1102</v>
      </c>
    </row>
    <row r="78" spans="1:16" x14ac:dyDescent="0.25">
      <c r="A78" s="406" t="s">
        <v>166</v>
      </c>
      <c r="B78" s="248">
        <v>600</v>
      </c>
      <c r="C78" s="247">
        <v>484</v>
      </c>
      <c r="D78" s="247">
        <v>513</v>
      </c>
      <c r="E78" s="247">
        <v>544</v>
      </c>
      <c r="F78" s="247">
        <v>594</v>
      </c>
      <c r="G78" s="247">
        <v>626</v>
      </c>
      <c r="H78" s="247">
        <v>617</v>
      </c>
      <c r="I78" s="247">
        <v>610</v>
      </c>
      <c r="J78" s="246">
        <v>596</v>
      </c>
      <c r="L78" s="248">
        <f t="shared" si="18"/>
        <v>596</v>
      </c>
      <c r="M78" s="247">
        <f t="shared" si="18"/>
        <v>596</v>
      </c>
      <c r="N78" s="247">
        <f t="shared" si="18"/>
        <v>596</v>
      </c>
      <c r="O78" s="247">
        <f t="shared" si="18"/>
        <v>596</v>
      </c>
      <c r="P78" s="246">
        <f t="shared" si="18"/>
        <v>596</v>
      </c>
    </row>
    <row r="79" spans="1:16" x14ac:dyDescent="0.25">
      <c r="A79" s="406" t="s">
        <v>145</v>
      </c>
      <c r="B79" s="248"/>
      <c r="C79" s="247">
        <v>34</v>
      </c>
      <c r="D79" s="247">
        <f t="shared" ref="D79:J79" si="19">$C79</f>
        <v>34</v>
      </c>
      <c r="E79" s="247">
        <f t="shared" si="19"/>
        <v>34</v>
      </c>
      <c r="F79" s="247">
        <f t="shared" si="19"/>
        <v>34</v>
      </c>
      <c r="G79" s="247">
        <f t="shared" si="19"/>
        <v>34</v>
      </c>
      <c r="H79" s="247">
        <f t="shared" si="19"/>
        <v>34</v>
      </c>
      <c r="I79" s="247">
        <f t="shared" si="19"/>
        <v>34</v>
      </c>
      <c r="J79" s="246">
        <f t="shared" si="19"/>
        <v>34</v>
      </c>
      <c r="K79" s="223"/>
      <c r="L79" s="248">
        <f>$C79</f>
        <v>34</v>
      </c>
      <c r="M79" s="247">
        <f>$C79</f>
        <v>34</v>
      </c>
      <c r="N79" s="247">
        <f>$C79</f>
        <v>34</v>
      </c>
      <c r="O79" s="247">
        <f>$C79</f>
        <v>34</v>
      </c>
      <c r="P79" s="246">
        <f>$C79</f>
        <v>34</v>
      </c>
    </row>
    <row r="80" spans="1:16" x14ac:dyDescent="0.25">
      <c r="A80" s="406" t="s">
        <v>60</v>
      </c>
      <c r="B80" s="248"/>
      <c r="C80" s="247">
        <f>E13</f>
        <v>4</v>
      </c>
      <c r="D80" s="247">
        <f t="shared" ref="D80:J80" si="20">F13</f>
        <v>10</v>
      </c>
      <c r="E80" s="247">
        <f t="shared" si="20"/>
        <v>19</v>
      </c>
      <c r="F80" s="247">
        <f t="shared" si="20"/>
        <v>22</v>
      </c>
      <c r="G80" s="247">
        <f t="shared" si="20"/>
        <v>28</v>
      </c>
      <c r="H80" s="247">
        <f t="shared" si="20"/>
        <v>40</v>
      </c>
      <c r="I80" s="247">
        <f t="shared" si="20"/>
        <v>51</v>
      </c>
      <c r="J80" s="247">
        <f t="shared" si="20"/>
        <v>61</v>
      </c>
      <c r="K80" s="223"/>
      <c r="L80" s="248">
        <f>M13</f>
        <v>80</v>
      </c>
      <c r="M80" s="248">
        <f t="shared" ref="M80:P80" si="21">N13</f>
        <v>113</v>
      </c>
      <c r="N80" s="248">
        <f t="shared" si="21"/>
        <v>171</v>
      </c>
      <c r="O80" s="248">
        <f t="shared" si="21"/>
        <v>207</v>
      </c>
      <c r="P80" s="248">
        <f t="shared" si="21"/>
        <v>207</v>
      </c>
    </row>
    <row r="81" spans="1:17" x14ac:dyDescent="0.25">
      <c r="A81" s="406" t="s">
        <v>26</v>
      </c>
      <c r="B81" s="253">
        <f t="shared" ref="B81:J81" si="22">SUM(B77:B80)</f>
        <v>1650</v>
      </c>
      <c r="C81" s="252">
        <f t="shared" si="22"/>
        <v>1596</v>
      </c>
      <c r="D81" s="252">
        <f t="shared" si="22"/>
        <v>1646</v>
      </c>
      <c r="E81" s="252">
        <f t="shared" si="22"/>
        <v>1723</v>
      </c>
      <c r="F81" s="252">
        <f t="shared" si="22"/>
        <v>1780</v>
      </c>
      <c r="G81" s="252">
        <f t="shared" si="22"/>
        <v>1845</v>
      </c>
      <c r="H81" s="252">
        <f t="shared" si="22"/>
        <v>1818</v>
      </c>
      <c r="I81" s="252">
        <f t="shared" si="22"/>
        <v>1818</v>
      </c>
      <c r="J81" s="251">
        <f t="shared" si="22"/>
        <v>1793</v>
      </c>
      <c r="K81" s="234"/>
      <c r="L81" s="253">
        <f>SUM(L77:L80)</f>
        <v>1812</v>
      </c>
      <c r="M81" s="247">
        <f>SUM(M77:M80)</f>
        <v>1845</v>
      </c>
      <c r="N81" s="247">
        <f>SUM(N77:N80)</f>
        <v>1903</v>
      </c>
      <c r="O81" s="247">
        <f>SUM(O77:O80)</f>
        <v>1939</v>
      </c>
      <c r="P81" s="251">
        <f>SUM(P77:P80)</f>
        <v>1939</v>
      </c>
    </row>
    <row r="82" spans="1:17" x14ac:dyDescent="0.25">
      <c r="A82" s="406" t="s">
        <v>61</v>
      </c>
      <c r="B82" s="250"/>
      <c r="C82" s="247">
        <f t="shared" ref="C82:J82" si="23">IF($B$81-C81&lt;0,C81-$B$81,0)</f>
        <v>0</v>
      </c>
      <c r="D82" s="247">
        <f t="shared" si="23"/>
        <v>0</v>
      </c>
      <c r="E82" s="247">
        <f t="shared" si="23"/>
        <v>73</v>
      </c>
      <c r="F82" s="247">
        <f t="shared" si="23"/>
        <v>130</v>
      </c>
      <c r="G82" s="247">
        <f t="shared" si="23"/>
        <v>195</v>
      </c>
      <c r="H82" s="247">
        <f t="shared" si="23"/>
        <v>168</v>
      </c>
      <c r="I82" s="247">
        <f t="shared" si="23"/>
        <v>168</v>
      </c>
      <c r="J82" s="246">
        <f t="shared" si="23"/>
        <v>143</v>
      </c>
      <c r="K82" s="223"/>
      <c r="L82" s="248">
        <f>IF($B$81-L81&lt;0,L81-$B$81,0)</f>
        <v>162</v>
      </c>
      <c r="M82" s="247">
        <f>IF($B$81-M81&lt;0,M81-$B$81,0)</f>
        <v>195</v>
      </c>
      <c r="N82" s="247">
        <f>IF($B$81-N81&lt;0,N81-$B$81,0)</f>
        <v>253</v>
      </c>
      <c r="O82" s="247">
        <f>IF($B$81-O81&lt;0,O81-$B$81,0)</f>
        <v>289</v>
      </c>
      <c r="P82" s="246">
        <f>IF($B$81-P81&lt;0,P81-$B$81,0)</f>
        <v>289</v>
      </c>
    </row>
    <row r="83" spans="1:17" ht="15.75" thickBot="1" x14ac:dyDescent="0.3">
      <c r="A83" s="407" t="s">
        <v>63</v>
      </c>
      <c r="B83" s="245"/>
      <c r="C83" s="242">
        <f t="shared" ref="C83:J83" si="24">ROUNDUP((C82/30)/5,0)</f>
        <v>0</v>
      </c>
      <c r="D83" s="242">
        <f t="shared" si="24"/>
        <v>0</v>
      </c>
      <c r="E83" s="242">
        <f t="shared" si="24"/>
        <v>1</v>
      </c>
      <c r="F83" s="242">
        <f t="shared" si="24"/>
        <v>1</v>
      </c>
      <c r="G83" s="242">
        <f t="shared" si="24"/>
        <v>2</v>
      </c>
      <c r="H83" s="242">
        <f t="shared" si="24"/>
        <v>2</v>
      </c>
      <c r="I83" s="242">
        <f t="shared" si="24"/>
        <v>2</v>
      </c>
      <c r="J83" s="241">
        <f t="shared" si="24"/>
        <v>1</v>
      </c>
      <c r="K83" s="223"/>
      <c r="L83" s="243">
        <f>ROUNDUP((L82/30)/5,0)</f>
        <v>2</v>
      </c>
      <c r="M83" s="242">
        <f>ROUNDUP((M82/30)/5,0)</f>
        <v>2</v>
      </c>
      <c r="N83" s="242">
        <f>ROUNDUP((N82/30)/5,0)</f>
        <v>2</v>
      </c>
      <c r="O83" s="242">
        <f>ROUNDUP((O82/30)/5,0)</f>
        <v>2</v>
      </c>
      <c r="P83" s="241">
        <f>ROUNDUP((P82/30)/5,0)</f>
        <v>2</v>
      </c>
    </row>
    <row r="85" spans="1:17" ht="15.75" thickBot="1" x14ac:dyDescent="0.3"/>
    <row r="86" spans="1:17" ht="31.5" x14ac:dyDescent="0.25">
      <c r="A86" s="240" t="s">
        <v>69</v>
      </c>
      <c r="B86" s="237" t="s">
        <v>66</v>
      </c>
      <c r="C86" s="237" t="s">
        <v>38</v>
      </c>
      <c r="D86" s="237" t="s">
        <v>39</v>
      </c>
      <c r="E86" s="237" t="s">
        <v>40</v>
      </c>
      <c r="F86" s="237" t="s">
        <v>46</v>
      </c>
      <c r="G86" s="237" t="s">
        <v>47</v>
      </c>
      <c r="H86" s="237" t="s">
        <v>48</v>
      </c>
      <c r="I86" s="237" t="s">
        <v>49</v>
      </c>
      <c r="J86" s="236" t="s">
        <v>50</v>
      </c>
      <c r="K86" s="239"/>
      <c r="L86" s="238" t="s">
        <v>51</v>
      </c>
      <c r="M86" s="237" t="s">
        <v>52</v>
      </c>
      <c r="N86" s="237" t="s">
        <v>53</v>
      </c>
      <c r="O86" s="237" t="s">
        <v>54</v>
      </c>
      <c r="P86" s="236" t="s">
        <v>149</v>
      </c>
      <c r="Q86" s="223"/>
    </row>
    <row r="87" spans="1:17" ht="24.75" customHeight="1" x14ac:dyDescent="0.25">
      <c r="A87" s="230" t="str">
        <f>A77</f>
        <v>The Halifax Academy</v>
      </c>
      <c r="B87" s="227">
        <v>210</v>
      </c>
      <c r="C87" s="227">
        <v>230</v>
      </c>
      <c r="D87" s="227">
        <v>227</v>
      </c>
      <c r="E87" s="227">
        <v>247</v>
      </c>
      <c r="F87" s="227">
        <v>213</v>
      </c>
      <c r="G87" s="227">
        <v>240</v>
      </c>
      <c r="H87" s="227">
        <v>200</v>
      </c>
      <c r="I87" s="227">
        <v>223</v>
      </c>
      <c r="J87" s="226">
        <v>226</v>
      </c>
      <c r="L87" s="228">
        <f t="shared" ref="L87:P89" si="25">$J87</f>
        <v>226</v>
      </c>
      <c r="M87" s="227">
        <f t="shared" si="25"/>
        <v>226</v>
      </c>
      <c r="N87" s="227">
        <f t="shared" si="25"/>
        <v>226</v>
      </c>
      <c r="O87" s="227">
        <f t="shared" si="25"/>
        <v>226</v>
      </c>
      <c r="P87" s="226">
        <f t="shared" si="25"/>
        <v>226</v>
      </c>
    </row>
    <row r="88" spans="1:17" ht="24.75" customHeight="1" x14ac:dyDescent="0.25">
      <c r="A88" s="230" t="s">
        <v>193</v>
      </c>
      <c r="B88" s="227">
        <v>120</v>
      </c>
      <c r="C88" s="227">
        <v>126</v>
      </c>
      <c r="D88" s="227">
        <v>126</v>
      </c>
      <c r="E88" s="227">
        <v>132</v>
      </c>
      <c r="F88" s="227">
        <v>124</v>
      </c>
      <c r="G88" s="227">
        <v>118</v>
      </c>
      <c r="H88" s="227">
        <v>117</v>
      </c>
      <c r="I88" s="227">
        <v>119</v>
      </c>
      <c r="J88" s="226">
        <v>118</v>
      </c>
      <c r="L88" s="228">
        <f t="shared" si="25"/>
        <v>118</v>
      </c>
      <c r="M88" s="227">
        <f t="shared" si="25"/>
        <v>118</v>
      </c>
      <c r="N88" s="227">
        <f t="shared" si="25"/>
        <v>118</v>
      </c>
      <c r="O88" s="227">
        <f t="shared" si="25"/>
        <v>118</v>
      </c>
      <c r="P88" s="226">
        <f t="shared" si="25"/>
        <v>118</v>
      </c>
    </row>
    <row r="89" spans="1:17" x14ac:dyDescent="0.25">
      <c r="A89" s="230" t="s">
        <v>145</v>
      </c>
      <c r="B89" s="227"/>
      <c r="C89" s="227">
        <f t="shared" ref="C89:J89" si="26">ROUNDUP(C79/5,0)</f>
        <v>7</v>
      </c>
      <c r="D89" s="227">
        <f t="shared" si="26"/>
        <v>7</v>
      </c>
      <c r="E89" s="227">
        <f t="shared" si="26"/>
        <v>7</v>
      </c>
      <c r="F89" s="227">
        <f t="shared" si="26"/>
        <v>7</v>
      </c>
      <c r="G89" s="227">
        <f t="shared" si="26"/>
        <v>7</v>
      </c>
      <c r="H89" s="227">
        <f t="shared" si="26"/>
        <v>7</v>
      </c>
      <c r="I89" s="227">
        <f t="shared" si="26"/>
        <v>7</v>
      </c>
      <c r="J89" s="226">
        <f t="shared" si="26"/>
        <v>7</v>
      </c>
      <c r="K89" s="223"/>
      <c r="L89" s="228">
        <f t="shared" si="25"/>
        <v>7</v>
      </c>
      <c r="M89" s="227">
        <f t="shared" si="25"/>
        <v>7</v>
      </c>
      <c r="N89" s="227">
        <f t="shared" si="25"/>
        <v>7</v>
      </c>
      <c r="O89" s="227">
        <f t="shared" si="25"/>
        <v>7</v>
      </c>
      <c r="P89" s="226">
        <f t="shared" si="25"/>
        <v>7</v>
      </c>
    </row>
    <row r="90" spans="1:17" x14ac:dyDescent="0.25">
      <c r="A90" s="230" t="s">
        <v>60</v>
      </c>
      <c r="B90" s="227"/>
      <c r="C90" s="227">
        <f>ROUNDUP(E13/5,0)</f>
        <v>1</v>
      </c>
      <c r="D90" s="227">
        <f t="shared" ref="D90:J90" si="27">ROUNDUP(F13/5,0)</f>
        <v>2</v>
      </c>
      <c r="E90" s="227">
        <f t="shared" si="27"/>
        <v>4</v>
      </c>
      <c r="F90" s="227">
        <f t="shared" si="27"/>
        <v>5</v>
      </c>
      <c r="G90" s="227">
        <f t="shared" si="27"/>
        <v>6</v>
      </c>
      <c r="H90" s="227">
        <f t="shared" si="27"/>
        <v>8</v>
      </c>
      <c r="I90" s="227">
        <f t="shared" si="27"/>
        <v>11</v>
      </c>
      <c r="J90" s="227">
        <f t="shared" si="27"/>
        <v>13</v>
      </c>
      <c r="K90" s="223"/>
      <c r="L90" s="228">
        <f>ROUNDUP(M13/5,0)</f>
        <v>16</v>
      </c>
      <c r="M90" s="227">
        <f t="shared" ref="M90:P90" si="28">ROUNDUP(N13/5,0)</f>
        <v>23</v>
      </c>
      <c r="N90" s="227">
        <f t="shared" si="28"/>
        <v>35</v>
      </c>
      <c r="O90" s="227">
        <f t="shared" si="28"/>
        <v>42</v>
      </c>
      <c r="P90" s="226">
        <f t="shared" si="28"/>
        <v>42</v>
      </c>
    </row>
    <row r="91" spans="1:17" x14ac:dyDescent="0.25">
      <c r="A91" s="230" t="s">
        <v>26</v>
      </c>
      <c r="B91" s="232">
        <f t="shared" ref="B91:J91" si="29">SUM(B87:B90)</f>
        <v>330</v>
      </c>
      <c r="C91" s="232">
        <f t="shared" si="29"/>
        <v>364</v>
      </c>
      <c r="D91" s="232">
        <f t="shared" si="29"/>
        <v>362</v>
      </c>
      <c r="E91" s="232">
        <f t="shared" si="29"/>
        <v>390</v>
      </c>
      <c r="F91" s="232">
        <f t="shared" si="29"/>
        <v>349</v>
      </c>
      <c r="G91" s="232">
        <f t="shared" si="29"/>
        <v>371</v>
      </c>
      <c r="H91" s="232">
        <f t="shared" si="29"/>
        <v>332</v>
      </c>
      <c r="I91" s="232">
        <f t="shared" si="29"/>
        <v>360</v>
      </c>
      <c r="J91" s="231">
        <f t="shared" si="29"/>
        <v>364</v>
      </c>
      <c r="K91" s="234"/>
      <c r="L91" s="233">
        <f>SUM(L87:L90)</f>
        <v>367</v>
      </c>
      <c r="M91" s="232">
        <f>SUM(M87:M90)</f>
        <v>374</v>
      </c>
      <c r="N91" s="232">
        <f>SUM(N87:N90)</f>
        <v>386</v>
      </c>
      <c r="O91" s="232">
        <f>SUM(O87:O90)</f>
        <v>393</v>
      </c>
      <c r="P91" s="231">
        <f>SUM(P87:P90)</f>
        <v>393</v>
      </c>
    </row>
    <row r="92" spans="1:17" x14ac:dyDescent="0.25">
      <c r="A92" s="230" t="s">
        <v>61</v>
      </c>
      <c r="B92" s="229"/>
      <c r="C92" s="227">
        <f t="shared" ref="C92:J92" si="30">IF($B$91-C91&lt;0,C91-$B$91,0)</f>
        <v>34</v>
      </c>
      <c r="D92" s="227">
        <f t="shared" si="30"/>
        <v>32</v>
      </c>
      <c r="E92" s="227">
        <f t="shared" si="30"/>
        <v>60</v>
      </c>
      <c r="F92" s="227">
        <f t="shared" si="30"/>
        <v>19</v>
      </c>
      <c r="G92" s="227">
        <f t="shared" si="30"/>
        <v>41</v>
      </c>
      <c r="H92" s="227">
        <f t="shared" si="30"/>
        <v>2</v>
      </c>
      <c r="I92" s="227">
        <f t="shared" si="30"/>
        <v>30</v>
      </c>
      <c r="J92" s="226">
        <f t="shared" si="30"/>
        <v>34</v>
      </c>
      <c r="K92" s="223"/>
      <c r="L92" s="228">
        <f>IF($B$91-L91&lt;0,L91-$B$91,0)</f>
        <v>37</v>
      </c>
      <c r="M92" s="227">
        <f>IF($B$91-M91&lt;0,M91-$B$91,0)</f>
        <v>44</v>
      </c>
      <c r="N92" s="227">
        <f>IF($B$91-N91&lt;0,N91-$B$91,0)</f>
        <v>56</v>
      </c>
      <c r="O92" s="227">
        <f>IF($B$91-O91&lt;0,O91-$B$91,0)</f>
        <v>63</v>
      </c>
      <c r="P92" s="226">
        <f>IF($B$91-P91&lt;0,P91-$B$91,0)</f>
        <v>63</v>
      </c>
    </row>
    <row r="93" spans="1:17" ht="15.75" thickBot="1" x14ac:dyDescent="0.3">
      <c r="A93" s="225" t="s">
        <v>63</v>
      </c>
      <c r="B93" s="224"/>
      <c r="C93" s="221">
        <f t="shared" ref="C93:J93" si="31">ROUNDUP(C92/30,0)</f>
        <v>2</v>
      </c>
      <c r="D93" s="221">
        <f t="shared" si="31"/>
        <v>2</v>
      </c>
      <c r="E93" s="221">
        <f t="shared" si="31"/>
        <v>2</v>
      </c>
      <c r="F93" s="221">
        <f t="shared" si="31"/>
        <v>1</v>
      </c>
      <c r="G93" s="221">
        <f t="shared" si="31"/>
        <v>2</v>
      </c>
      <c r="H93" s="221">
        <f t="shared" si="31"/>
        <v>1</v>
      </c>
      <c r="I93" s="221">
        <f t="shared" si="31"/>
        <v>1</v>
      </c>
      <c r="J93" s="220">
        <f t="shared" si="31"/>
        <v>2</v>
      </c>
      <c r="K93" s="223"/>
      <c r="L93" s="222">
        <f>ROUNDUP(L92/30,0)</f>
        <v>2</v>
      </c>
      <c r="M93" s="221">
        <f>ROUNDUP(M92/30,0)</f>
        <v>2</v>
      </c>
      <c r="N93" s="221">
        <f>ROUNDUP(N92/30,0)</f>
        <v>2</v>
      </c>
      <c r="O93" s="221">
        <f>ROUNDUP(O92/30,0)</f>
        <v>3</v>
      </c>
      <c r="P93" s="220">
        <f>ROUNDUP(P92/30,0)</f>
        <v>3</v>
      </c>
    </row>
    <row r="97" spans="1:1" x14ac:dyDescent="0.25">
      <c r="A97" s="217" t="s">
        <v>165</v>
      </c>
    </row>
    <row r="98" spans="1:1" x14ac:dyDescent="0.25">
      <c r="A98" s="219" t="s">
        <v>18</v>
      </c>
    </row>
    <row r="99" spans="1:1" ht="41.45" customHeight="1" x14ac:dyDescent="0.25">
      <c r="A99" s="218" t="s">
        <v>164</v>
      </c>
    </row>
    <row r="100" spans="1:1" x14ac:dyDescent="0.25">
      <c r="A100" s="219" t="s">
        <v>19</v>
      </c>
    </row>
    <row r="101" spans="1:1" ht="105" x14ac:dyDescent="0.25">
      <c r="A101" s="218" t="s">
        <v>194</v>
      </c>
    </row>
    <row r="102" spans="1:1" ht="15.75" customHeight="1" x14ac:dyDescent="0.25"/>
    <row r="103" spans="1:1" ht="15.75" customHeight="1" x14ac:dyDescent="0.25"/>
  </sheetData>
  <mergeCells count="7">
    <mergeCell ref="A1:Q1"/>
    <mergeCell ref="H18:I18"/>
    <mergeCell ref="O18:P18"/>
    <mergeCell ref="A36:B36"/>
    <mergeCell ref="H21:I21"/>
    <mergeCell ref="O21:P21"/>
    <mergeCell ref="O22:P22"/>
  </mergeCells>
  <conditionalFormatting sqref="N28 Q23:Y23">
    <cfRule type="cellIs" dxfId="27" priority="3" operator="greaterThan">
      <formula>$I$19</formula>
    </cfRule>
  </conditionalFormatting>
  <conditionalFormatting sqref="G68 C67:P67">
    <cfRule type="cellIs" dxfId="26" priority="4" operator="greaterThan">
      <formula>#REF!</formula>
    </cfRule>
  </conditionalFormatting>
  <conditionalFormatting sqref="J22:M22">
    <cfRule type="cellIs" dxfId="25" priority="2" operator="greaterThan">
      <formula>"$I$19"</formula>
    </cfRule>
  </conditionalFormatting>
  <conditionalFormatting sqref="Q23:Y23">
    <cfRule type="cellIs" dxfId="24" priority="1" operator="greaterThan">
      <formula>"$P$19"</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BED4C-2DFB-43BE-8B09-6182002A5B1A}">
  <dimension ref="A1:Y82"/>
  <sheetViews>
    <sheetView topLeftCell="A13" zoomScale="80" zoomScaleNormal="80" workbookViewId="0">
      <selection activeCell="A83" sqref="A83"/>
    </sheetView>
  </sheetViews>
  <sheetFormatPr defaultColWidth="8.85546875" defaultRowHeight="15" x14ac:dyDescent="0.25"/>
  <cols>
    <col min="1" max="1" width="34.28515625" style="217" customWidth="1"/>
    <col min="2" max="7" width="8.7109375" style="217" customWidth="1"/>
    <col min="8" max="8" width="8.85546875" style="217" customWidth="1"/>
    <col min="9" max="14" width="8.7109375" style="217" customWidth="1"/>
    <col min="15" max="15" width="9.42578125" style="217" customWidth="1"/>
    <col min="16" max="16" width="8.7109375" style="217" customWidth="1"/>
    <col min="17" max="16384" width="8.85546875" style="217"/>
  </cols>
  <sheetData>
    <row r="1" spans="1:25" ht="18.75" x14ac:dyDescent="0.3">
      <c r="A1" s="461" t="s">
        <v>163</v>
      </c>
      <c r="B1" s="461"/>
      <c r="C1" s="461"/>
      <c r="D1" s="461"/>
      <c r="E1" s="461"/>
      <c r="F1" s="461"/>
      <c r="G1" s="461"/>
      <c r="H1" s="461"/>
      <c r="I1" s="461"/>
      <c r="J1" s="461"/>
      <c r="K1" s="461"/>
      <c r="L1" s="461"/>
      <c r="M1" s="461"/>
      <c r="N1" s="461"/>
      <c r="O1" s="461"/>
      <c r="P1" s="461"/>
      <c r="Q1" s="461"/>
    </row>
    <row r="3" spans="1:25" s="223" customFormat="1" ht="30" x14ac:dyDescent="0.25">
      <c r="A3" s="356"/>
      <c r="B3" s="89" t="s">
        <v>191</v>
      </c>
      <c r="C3" s="89" t="s">
        <v>1</v>
      </c>
      <c r="D3" s="90" t="s">
        <v>2</v>
      </c>
      <c r="E3" s="90" t="s">
        <v>3</v>
      </c>
      <c r="F3" s="90" t="s">
        <v>4</v>
      </c>
      <c r="G3" s="90" t="s">
        <v>5</v>
      </c>
      <c r="H3" s="90" t="s">
        <v>6</v>
      </c>
      <c r="I3" s="91" t="s">
        <v>7</v>
      </c>
      <c r="J3" s="91" t="s">
        <v>8</v>
      </c>
      <c r="K3" s="91" t="s">
        <v>9</v>
      </c>
      <c r="L3" s="91" t="s">
        <v>10</v>
      </c>
      <c r="M3" s="91" t="s">
        <v>11</v>
      </c>
      <c r="N3" s="91" t="s">
        <v>12</v>
      </c>
      <c r="O3" s="91" t="s">
        <v>13</v>
      </c>
      <c r="P3" s="91" t="s">
        <v>14</v>
      </c>
      <c r="Q3" s="355" t="s">
        <v>16</v>
      </c>
    </row>
    <row r="4" spans="1:25" x14ac:dyDescent="0.25">
      <c r="A4" s="352" t="s">
        <v>16</v>
      </c>
      <c r="B4" s="354">
        <v>0</v>
      </c>
      <c r="C4" s="354">
        <v>0</v>
      </c>
      <c r="D4" s="354">
        <v>40</v>
      </c>
      <c r="E4" s="354">
        <v>60</v>
      </c>
      <c r="F4" s="354">
        <v>43</v>
      </c>
      <c r="G4" s="354">
        <v>20</v>
      </c>
      <c r="H4" s="354">
        <v>147</v>
      </c>
      <c r="I4" s="354">
        <v>248</v>
      </c>
      <c r="J4" s="354">
        <v>243</v>
      </c>
      <c r="K4" s="354">
        <v>186</v>
      </c>
      <c r="L4" s="354">
        <v>130</v>
      </c>
      <c r="M4" s="354">
        <v>187</v>
      </c>
      <c r="N4" s="354">
        <v>113</v>
      </c>
      <c r="O4" s="354">
        <v>94</v>
      </c>
      <c r="P4" s="354">
        <v>97</v>
      </c>
      <c r="Q4" s="354">
        <f>SUM(B4:P4)</f>
        <v>1608</v>
      </c>
    </row>
    <row r="5" spans="1:25" x14ac:dyDescent="0.25">
      <c r="A5" s="352"/>
    </row>
    <row r="6" spans="1:25" x14ac:dyDescent="0.25">
      <c r="A6" s="353" t="s">
        <v>70</v>
      </c>
      <c r="B6" s="353"/>
      <c r="C6" s="353"/>
    </row>
    <row r="8" spans="1:25" x14ac:dyDescent="0.25">
      <c r="A8" s="352" t="s">
        <v>62</v>
      </c>
    </row>
    <row r="9" spans="1:25" x14ac:dyDescent="0.25">
      <c r="A9" s="217" t="s">
        <v>18</v>
      </c>
      <c r="B9" s="217">
        <f t="shared" ref="B9:P9" si="0">ROUNDUP((B4*0.36)/12*7,0)</f>
        <v>0</v>
      </c>
      <c r="C9" s="217">
        <f t="shared" si="0"/>
        <v>0</v>
      </c>
      <c r="D9" s="217">
        <f t="shared" si="0"/>
        <v>9</v>
      </c>
      <c r="E9" s="217">
        <f t="shared" si="0"/>
        <v>13</v>
      </c>
      <c r="F9" s="217">
        <f t="shared" si="0"/>
        <v>10</v>
      </c>
      <c r="G9" s="217">
        <f t="shared" si="0"/>
        <v>5</v>
      </c>
      <c r="H9" s="217">
        <f t="shared" si="0"/>
        <v>31</v>
      </c>
      <c r="I9" s="217">
        <f t="shared" si="0"/>
        <v>53</v>
      </c>
      <c r="J9" s="217">
        <f t="shared" si="0"/>
        <v>52</v>
      </c>
      <c r="K9" s="217">
        <f t="shared" si="0"/>
        <v>40</v>
      </c>
      <c r="L9" s="217">
        <f t="shared" si="0"/>
        <v>28</v>
      </c>
      <c r="M9" s="217">
        <f t="shared" si="0"/>
        <v>40</v>
      </c>
      <c r="N9" s="217">
        <f t="shared" si="0"/>
        <v>24</v>
      </c>
      <c r="O9" s="217">
        <f t="shared" si="0"/>
        <v>20</v>
      </c>
      <c r="P9" s="217">
        <f t="shared" si="0"/>
        <v>21</v>
      </c>
      <c r="Q9" s="352">
        <f>SUM(B9:P9)</f>
        <v>346</v>
      </c>
    </row>
    <row r="10" spans="1:25" x14ac:dyDescent="0.25">
      <c r="A10" s="217" t="s">
        <v>19</v>
      </c>
      <c r="B10" s="217">
        <f t="shared" ref="B10:P10" si="1">ROUNDUP((B4*0.36)-B9,0)</f>
        <v>0</v>
      </c>
      <c r="C10" s="217">
        <f t="shared" si="1"/>
        <v>0</v>
      </c>
      <c r="D10" s="217">
        <f t="shared" si="1"/>
        <v>6</v>
      </c>
      <c r="E10" s="217">
        <f t="shared" si="1"/>
        <v>9</v>
      </c>
      <c r="F10" s="217">
        <f t="shared" si="1"/>
        <v>6</v>
      </c>
      <c r="G10" s="217">
        <f t="shared" si="1"/>
        <v>3</v>
      </c>
      <c r="H10" s="217">
        <f t="shared" si="1"/>
        <v>22</v>
      </c>
      <c r="I10" s="217">
        <f t="shared" si="1"/>
        <v>37</v>
      </c>
      <c r="J10" s="217">
        <f t="shared" si="1"/>
        <v>36</v>
      </c>
      <c r="K10" s="217">
        <f t="shared" si="1"/>
        <v>27</v>
      </c>
      <c r="L10" s="217">
        <f t="shared" si="1"/>
        <v>19</v>
      </c>
      <c r="M10" s="217">
        <f t="shared" si="1"/>
        <v>28</v>
      </c>
      <c r="N10" s="217">
        <f t="shared" si="1"/>
        <v>17</v>
      </c>
      <c r="O10" s="217">
        <f t="shared" si="1"/>
        <v>14</v>
      </c>
      <c r="P10" s="217">
        <f t="shared" si="1"/>
        <v>14</v>
      </c>
      <c r="Q10" s="352">
        <f>SUM(B10:P10)</f>
        <v>238</v>
      </c>
    </row>
    <row r="11" spans="1:25" x14ac:dyDescent="0.25">
      <c r="A11" s="352" t="s">
        <v>20</v>
      </c>
      <c r="Q11" s="352"/>
    </row>
    <row r="12" spans="1:25" x14ac:dyDescent="0.25">
      <c r="A12" s="217" t="s">
        <v>21</v>
      </c>
      <c r="B12" s="217">
        <f>B9</f>
        <v>0</v>
      </c>
      <c r="C12" s="217">
        <f>C9+B9</f>
        <v>0</v>
      </c>
      <c r="D12" s="217">
        <f t="shared" ref="D12:P12" si="2">D9+C12</f>
        <v>9</v>
      </c>
      <c r="E12" s="217">
        <f t="shared" si="2"/>
        <v>22</v>
      </c>
      <c r="F12" s="217">
        <f t="shared" si="2"/>
        <v>32</v>
      </c>
      <c r="G12" s="217">
        <f t="shared" si="2"/>
        <v>37</v>
      </c>
      <c r="H12" s="217">
        <f t="shared" si="2"/>
        <v>68</v>
      </c>
      <c r="I12" s="217">
        <f t="shared" si="2"/>
        <v>121</v>
      </c>
      <c r="J12" s="217">
        <f t="shared" si="2"/>
        <v>173</v>
      </c>
      <c r="K12" s="217">
        <f t="shared" si="2"/>
        <v>213</v>
      </c>
      <c r="L12" s="217">
        <f t="shared" si="2"/>
        <v>241</v>
      </c>
      <c r="M12" s="217">
        <f t="shared" si="2"/>
        <v>281</v>
      </c>
      <c r="N12" s="217">
        <f t="shared" si="2"/>
        <v>305</v>
      </c>
      <c r="O12" s="217">
        <f t="shared" si="2"/>
        <v>325</v>
      </c>
      <c r="P12" s="217">
        <f t="shared" si="2"/>
        <v>346</v>
      </c>
      <c r="Q12" s="352">
        <f>P12</f>
        <v>346</v>
      </c>
    </row>
    <row r="13" spans="1:25" x14ac:dyDescent="0.25">
      <c r="A13" s="217" t="s">
        <v>19</v>
      </c>
      <c r="B13" s="217">
        <f>B10</f>
        <v>0</v>
      </c>
      <c r="C13" s="217">
        <f>C10+B10</f>
        <v>0</v>
      </c>
      <c r="D13" s="217">
        <f t="shared" ref="D13:P13" si="3">D10+C13</f>
        <v>6</v>
      </c>
      <c r="E13" s="217">
        <f t="shared" si="3"/>
        <v>15</v>
      </c>
      <c r="F13" s="217">
        <f t="shared" si="3"/>
        <v>21</v>
      </c>
      <c r="G13" s="217">
        <f t="shared" si="3"/>
        <v>24</v>
      </c>
      <c r="H13" s="217">
        <f t="shared" si="3"/>
        <v>46</v>
      </c>
      <c r="I13" s="217">
        <f t="shared" si="3"/>
        <v>83</v>
      </c>
      <c r="J13" s="217">
        <f t="shared" si="3"/>
        <v>119</v>
      </c>
      <c r="K13" s="217">
        <f t="shared" si="3"/>
        <v>146</v>
      </c>
      <c r="L13" s="217">
        <f t="shared" si="3"/>
        <v>165</v>
      </c>
      <c r="M13" s="217">
        <f t="shared" si="3"/>
        <v>193</v>
      </c>
      <c r="N13" s="217">
        <f t="shared" si="3"/>
        <v>210</v>
      </c>
      <c r="O13" s="217">
        <f t="shared" si="3"/>
        <v>224</v>
      </c>
      <c r="P13" s="217">
        <f t="shared" si="3"/>
        <v>238</v>
      </c>
      <c r="Q13" s="352">
        <f>P13</f>
        <v>238</v>
      </c>
    </row>
    <row r="15" spans="1:25" ht="15.75" x14ac:dyDescent="0.25">
      <c r="A15" s="351" t="s">
        <v>41</v>
      </c>
      <c r="B15" s="300"/>
      <c r="C15" s="300"/>
      <c r="D15" s="300"/>
      <c r="E15" s="300"/>
      <c r="F15" s="300"/>
      <c r="H15" s="350" t="s">
        <v>43</v>
      </c>
      <c r="I15" s="349"/>
      <c r="J15" s="349"/>
      <c r="K15" s="349"/>
      <c r="L15" s="349"/>
      <c r="M15" s="349"/>
      <c r="O15" s="348" t="s">
        <v>162</v>
      </c>
      <c r="P15" s="347"/>
      <c r="Q15" s="347"/>
      <c r="R15" s="347"/>
      <c r="S15" s="347"/>
      <c r="T15" s="347"/>
      <c r="U15" s="347"/>
      <c r="V15" s="347"/>
      <c r="W15" s="347"/>
      <c r="X15" s="347"/>
      <c r="Y15" s="347"/>
    </row>
    <row r="16" spans="1:25" s="339" customFormat="1" ht="42.4" customHeight="1" thickBot="1" x14ac:dyDescent="0.3">
      <c r="A16" s="346" t="s">
        <v>148</v>
      </c>
      <c r="B16" s="345" t="s">
        <v>37</v>
      </c>
      <c r="C16" s="344" t="s">
        <v>38</v>
      </c>
      <c r="D16" s="344" t="s">
        <v>39</v>
      </c>
      <c r="E16" s="344" t="s">
        <v>40</v>
      </c>
      <c r="F16" s="344" t="s">
        <v>46</v>
      </c>
      <c r="H16" s="343" t="str">
        <f>A16</f>
        <v>North Halifax</v>
      </c>
      <c r="I16" s="342" t="s">
        <v>37</v>
      </c>
      <c r="J16" s="342" t="str">
        <f>C16</f>
        <v>2021/22</v>
      </c>
      <c r="K16" s="342" t="str">
        <f>D16</f>
        <v>2022/23</v>
      </c>
      <c r="L16" s="342" t="str">
        <f>E16</f>
        <v>2023/24</v>
      </c>
      <c r="M16" s="342" t="str">
        <f>F16</f>
        <v>2024/25</v>
      </c>
      <c r="O16" s="341" t="str">
        <f>A16</f>
        <v>North Halifax</v>
      </c>
      <c r="P16" s="340" t="s">
        <v>37</v>
      </c>
      <c r="Q16" s="340" t="s">
        <v>47</v>
      </c>
      <c r="R16" s="340" t="s">
        <v>48</v>
      </c>
      <c r="S16" s="340" t="s">
        <v>49</v>
      </c>
      <c r="T16" s="340" t="s">
        <v>50</v>
      </c>
      <c r="U16" s="340" t="s">
        <v>51</v>
      </c>
      <c r="V16" s="340" t="s">
        <v>52</v>
      </c>
      <c r="W16" s="340" t="s">
        <v>53</v>
      </c>
      <c r="X16" s="340" t="s">
        <v>54</v>
      </c>
      <c r="Y16" s="340" t="s">
        <v>149</v>
      </c>
    </row>
    <row r="17" spans="1:25" ht="15.75" thickBot="1" x14ac:dyDescent="0.3">
      <c r="A17" s="338" t="s">
        <v>160</v>
      </c>
      <c r="B17" s="336">
        <v>210</v>
      </c>
      <c r="C17" s="337">
        <v>202</v>
      </c>
      <c r="D17" s="336">
        <v>200</v>
      </c>
      <c r="E17" s="336">
        <v>194</v>
      </c>
      <c r="F17" s="336">
        <v>190</v>
      </c>
      <c r="H17" s="335" t="s">
        <v>26</v>
      </c>
      <c r="I17" s="334">
        <f>B27</f>
        <v>2975</v>
      </c>
      <c r="J17" s="334">
        <f>C27</f>
        <v>3007</v>
      </c>
      <c r="K17" s="334">
        <f>D27</f>
        <v>2968</v>
      </c>
      <c r="L17" s="334">
        <f>E27</f>
        <v>2894</v>
      </c>
      <c r="M17" s="334">
        <f>F27</f>
        <v>2844</v>
      </c>
      <c r="O17" s="333" t="s">
        <v>26</v>
      </c>
      <c r="P17" s="332">
        <f>$I17</f>
        <v>2975</v>
      </c>
      <c r="Q17" s="332">
        <f t="shared" ref="Q17:Y17" si="4">$L17</f>
        <v>2894</v>
      </c>
      <c r="R17" s="332">
        <f t="shared" si="4"/>
        <v>2894</v>
      </c>
      <c r="S17" s="332">
        <f t="shared" si="4"/>
        <v>2894</v>
      </c>
      <c r="T17" s="332">
        <f t="shared" si="4"/>
        <v>2894</v>
      </c>
      <c r="U17" s="332">
        <f t="shared" si="4"/>
        <v>2894</v>
      </c>
      <c r="V17" s="332">
        <f t="shared" si="4"/>
        <v>2894</v>
      </c>
      <c r="W17" s="332">
        <f t="shared" si="4"/>
        <v>2894</v>
      </c>
      <c r="X17" s="332">
        <f t="shared" si="4"/>
        <v>2894</v>
      </c>
      <c r="Y17" s="332">
        <f t="shared" si="4"/>
        <v>2894</v>
      </c>
    </row>
    <row r="18" spans="1:25" ht="48.75" customHeight="1" thickBot="1" x14ac:dyDescent="0.3">
      <c r="A18" s="308" t="s">
        <v>159</v>
      </c>
      <c r="B18" s="307">
        <v>420</v>
      </c>
      <c r="C18" s="331">
        <v>419</v>
      </c>
      <c r="D18" s="307">
        <v>419</v>
      </c>
      <c r="E18" s="307">
        <v>409</v>
      </c>
      <c r="F18" s="307">
        <v>402</v>
      </c>
      <c r="H18" s="462" t="s">
        <v>145</v>
      </c>
      <c r="I18" s="463"/>
      <c r="J18" s="330">
        <f>C28</f>
        <v>54</v>
      </c>
      <c r="K18" s="330">
        <f>D28</f>
        <v>54</v>
      </c>
      <c r="L18" s="330">
        <f>E28</f>
        <v>54</v>
      </c>
      <c r="M18" s="330">
        <f>F28</f>
        <v>54</v>
      </c>
      <c r="O18" s="464" t="s">
        <v>145</v>
      </c>
      <c r="P18" s="465"/>
      <c r="Q18" s="329">
        <f t="shared" ref="Q18:Y18" si="5">$M18</f>
        <v>54</v>
      </c>
      <c r="R18" s="329">
        <f t="shared" si="5"/>
        <v>54</v>
      </c>
      <c r="S18" s="329">
        <f t="shared" si="5"/>
        <v>54</v>
      </c>
      <c r="T18" s="329">
        <f t="shared" si="5"/>
        <v>54</v>
      </c>
      <c r="U18" s="329">
        <f t="shared" si="5"/>
        <v>54</v>
      </c>
      <c r="V18" s="329">
        <f t="shared" si="5"/>
        <v>54</v>
      </c>
      <c r="W18" s="329">
        <f t="shared" si="5"/>
        <v>54</v>
      </c>
      <c r="X18" s="329">
        <f t="shared" si="5"/>
        <v>54</v>
      </c>
      <c r="Y18" s="329">
        <f t="shared" si="5"/>
        <v>54</v>
      </c>
    </row>
    <row r="19" spans="1:25" ht="24.75" customHeight="1" thickBot="1" x14ac:dyDescent="0.3">
      <c r="A19" s="308" t="s">
        <v>158</v>
      </c>
      <c r="B19" s="307">
        <v>315</v>
      </c>
      <c r="C19" s="307">
        <v>339</v>
      </c>
      <c r="D19" s="307">
        <v>336</v>
      </c>
      <c r="E19" s="307">
        <v>326</v>
      </c>
      <c r="F19" s="307">
        <v>319</v>
      </c>
      <c r="H19" s="328" t="s">
        <v>26</v>
      </c>
      <c r="I19" s="327">
        <f>I17</f>
        <v>2975</v>
      </c>
      <c r="J19" s="327">
        <f>J18+J17</f>
        <v>3061</v>
      </c>
      <c r="K19" s="327">
        <f>K18+K17</f>
        <v>3022</v>
      </c>
      <c r="L19" s="327">
        <f>L18+L17</f>
        <v>2948</v>
      </c>
      <c r="M19" s="327">
        <f>M18+M17</f>
        <v>2898</v>
      </c>
      <c r="O19" s="326" t="s">
        <v>26</v>
      </c>
      <c r="P19" s="325">
        <f>P17</f>
        <v>2975</v>
      </c>
      <c r="Q19" s="324">
        <f t="shared" ref="Q19:Y19" si="6">Q18+Q17</f>
        <v>2948</v>
      </c>
      <c r="R19" s="324">
        <f t="shared" si="6"/>
        <v>2948</v>
      </c>
      <c r="S19" s="324">
        <f t="shared" si="6"/>
        <v>2948</v>
      </c>
      <c r="T19" s="324">
        <f t="shared" si="6"/>
        <v>2948</v>
      </c>
      <c r="U19" s="324">
        <f t="shared" si="6"/>
        <v>2948</v>
      </c>
      <c r="V19" s="324">
        <f t="shared" si="6"/>
        <v>2948</v>
      </c>
      <c r="W19" s="324">
        <f t="shared" si="6"/>
        <v>2948</v>
      </c>
      <c r="X19" s="324">
        <f t="shared" si="6"/>
        <v>2948</v>
      </c>
      <c r="Y19" s="324">
        <f t="shared" si="6"/>
        <v>2948</v>
      </c>
    </row>
    <row r="20" spans="1:25" ht="23.25" customHeight="1" thickBot="1" x14ac:dyDescent="0.3">
      <c r="A20" s="308" t="s">
        <v>157</v>
      </c>
      <c r="B20" s="307">
        <v>210</v>
      </c>
      <c r="C20" s="307">
        <v>203</v>
      </c>
      <c r="D20" s="307">
        <v>201</v>
      </c>
      <c r="E20" s="307">
        <v>197</v>
      </c>
      <c r="F20" s="307">
        <v>196</v>
      </c>
      <c r="H20" s="323" t="s">
        <v>42</v>
      </c>
      <c r="I20" s="322"/>
      <c r="J20" s="321">
        <f>E12</f>
        <v>22</v>
      </c>
      <c r="K20" s="321">
        <f t="shared" ref="K20:M20" si="7">F12</f>
        <v>32</v>
      </c>
      <c r="L20" s="321">
        <f t="shared" si="7"/>
        <v>37</v>
      </c>
      <c r="M20" s="321">
        <f t="shared" si="7"/>
        <v>68</v>
      </c>
      <c r="O20" s="320" t="s">
        <v>42</v>
      </c>
      <c r="P20" s="319"/>
      <c r="Q20" s="313">
        <f>I12</f>
        <v>121</v>
      </c>
      <c r="R20" s="313">
        <f t="shared" ref="R20:Y20" si="8">J12</f>
        <v>173</v>
      </c>
      <c r="S20" s="313">
        <f t="shared" si="8"/>
        <v>213</v>
      </c>
      <c r="T20" s="313">
        <f t="shared" si="8"/>
        <v>241</v>
      </c>
      <c r="U20" s="313">
        <f t="shared" si="8"/>
        <v>281</v>
      </c>
      <c r="V20" s="313">
        <f t="shared" si="8"/>
        <v>305</v>
      </c>
      <c r="W20" s="313">
        <f t="shared" si="8"/>
        <v>325</v>
      </c>
      <c r="X20" s="313">
        <f t="shared" si="8"/>
        <v>346</v>
      </c>
      <c r="Y20" s="313">
        <f t="shared" si="8"/>
        <v>346</v>
      </c>
    </row>
    <row r="21" spans="1:25" ht="26.25" customHeight="1" thickBot="1" x14ac:dyDescent="0.3">
      <c r="A21" s="308" t="s">
        <v>156</v>
      </c>
      <c r="B21" s="307">
        <v>350</v>
      </c>
      <c r="C21" s="307">
        <v>334</v>
      </c>
      <c r="D21" s="307">
        <v>334</v>
      </c>
      <c r="E21" s="307">
        <v>332</v>
      </c>
      <c r="F21" s="307">
        <v>330</v>
      </c>
      <c r="H21" s="474" t="s">
        <v>161</v>
      </c>
      <c r="I21" s="475"/>
      <c r="J21" s="318"/>
      <c r="K21" s="318"/>
      <c r="L21" s="318"/>
      <c r="M21" s="379">
        <f>IF(E27-F27&gt;=0,(E27-F27),0)</f>
        <v>50</v>
      </c>
      <c r="O21" s="476" t="s">
        <v>132</v>
      </c>
      <c r="P21" s="477"/>
      <c r="Q21" s="314">
        <v>0</v>
      </c>
      <c r="R21" s="313">
        <v>0</v>
      </c>
      <c r="S21" s="313">
        <v>0</v>
      </c>
      <c r="T21" s="313">
        <v>0</v>
      </c>
      <c r="U21" s="313">
        <v>0</v>
      </c>
      <c r="V21" s="313">
        <v>0</v>
      </c>
      <c r="W21" s="313"/>
      <c r="X21" s="313"/>
      <c r="Y21" s="313"/>
    </row>
    <row r="22" spans="1:25" ht="24.75" thickBot="1" x14ac:dyDescent="0.3">
      <c r="A22" s="308" t="s">
        <v>155</v>
      </c>
      <c r="B22" s="307">
        <v>210</v>
      </c>
      <c r="C22" s="307">
        <v>208</v>
      </c>
      <c r="D22" s="307">
        <v>207</v>
      </c>
      <c r="E22" s="307">
        <v>204</v>
      </c>
      <c r="F22" s="307">
        <v>202</v>
      </c>
      <c r="H22" s="317" t="s">
        <v>27</v>
      </c>
      <c r="I22" s="316"/>
      <c r="J22" s="315">
        <f>SUM(J19:J21)</f>
        <v>3083</v>
      </c>
      <c r="K22" s="315">
        <f>SUM(K19:K21)</f>
        <v>3054</v>
      </c>
      <c r="L22" s="315">
        <f>SUM(L19:L21)</f>
        <v>2985</v>
      </c>
      <c r="M22" s="315">
        <f>SUM(M19:M21)</f>
        <v>3016</v>
      </c>
      <c r="O22" s="472" t="s">
        <v>20</v>
      </c>
      <c r="P22" s="473"/>
      <c r="Q22" s="314">
        <f>Q21</f>
        <v>0</v>
      </c>
      <c r="R22" s="313">
        <f t="shared" ref="R22:Y22" si="9">Q22+R21</f>
        <v>0</v>
      </c>
      <c r="S22" s="313">
        <f t="shared" si="9"/>
        <v>0</v>
      </c>
      <c r="T22" s="313">
        <f t="shared" si="9"/>
        <v>0</v>
      </c>
      <c r="U22" s="313">
        <f t="shared" si="9"/>
        <v>0</v>
      </c>
      <c r="V22" s="313">
        <f t="shared" si="9"/>
        <v>0</v>
      </c>
      <c r="W22" s="313">
        <f t="shared" si="9"/>
        <v>0</v>
      </c>
      <c r="X22" s="313">
        <f t="shared" si="9"/>
        <v>0</v>
      </c>
      <c r="Y22" s="313">
        <f t="shared" si="9"/>
        <v>0</v>
      </c>
    </row>
    <row r="23" spans="1:25" ht="22.5" customHeight="1" thickBot="1" x14ac:dyDescent="0.3">
      <c r="A23" s="308" t="s">
        <v>154</v>
      </c>
      <c r="B23" s="307">
        <v>210</v>
      </c>
      <c r="C23" s="307">
        <v>325</v>
      </c>
      <c r="D23" s="307">
        <v>312</v>
      </c>
      <c r="E23" s="307">
        <v>303</v>
      </c>
      <c r="F23" s="307">
        <v>298</v>
      </c>
      <c r="O23" s="312" t="s">
        <v>27</v>
      </c>
      <c r="P23" s="311"/>
      <c r="Q23" s="310">
        <f t="shared" ref="Q23:Y23" si="10">(SUM(Q19:Q20))+Q22</f>
        <v>3069</v>
      </c>
      <c r="R23" s="310">
        <f t="shared" si="10"/>
        <v>3121</v>
      </c>
      <c r="S23" s="310">
        <f t="shared" si="10"/>
        <v>3161</v>
      </c>
      <c r="T23" s="310">
        <f t="shared" si="10"/>
        <v>3189</v>
      </c>
      <c r="U23" s="310">
        <f t="shared" si="10"/>
        <v>3229</v>
      </c>
      <c r="V23" s="310">
        <f t="shared" si="10"/>
        <v>3253</v>
      </c>
      <c r="W23" s="310">
        <f t="shared" si="10"/>
        <v>3273</v>
      </c>
      <c r="X23" s="310">
        <f t="shared" si="10"/>
        <v>3294</v>
      </c>
      <c r="Y23" s="310">
        <f t="shared" si="10"/>
        <v>3294</v>
      </c>
    </row>
    <row r="24" spans="1:25" ht="24.75" customHeight="1" thickBot="1" x14ac:dyDescent="0.3">
      <c r="A24" s="308" t="s">
        <v>153</v>
      </c>
      <c r="B24" s="307">
        <v>210</v>
      </c>
      <c r="C24" s="307">
        <v>192</v>
      </c>
      <c r="D24" s="307">
        <v>189</v>
      </c>
      <c r="E24" s="307">
        <v>187</v>
      </c>
      <c r="F24" s="307">
        <v>192</v>
      </c>
      <c r="Q24" s="309">
        <f t="shared" ref="Q24:Y24" si="11">Q23-$P17</f>
        <v>94</v>
      </c>
      <c r="R24" s="309">
        <f t="shared" si="11"/>
        <v>146</v>
      </c>
      <c r="S24" s="309">
        <f t="shared" si="11"/>
        <v>186</v>
      </c>
      <c r="T24" s="309">
        <f t="shared" si="11"/>
        <v>214</v>
      </c>
      <c r="U24" s="309">
        <f t="shared" si="11"/>
        <v>254</v>
      </c>
      <c r="V24" s="309">
        <f t="shared" si="11"/>
        <v>278</v>
      </c>
      <c r="W24" s="309">
        <f t="shared" si="11"/>
        <v>298</v>
      </c>
      <c r="X24" s="309">
        <f t="shared" si="11"/>
        <v>319</v>
      </c>
      <c r="Y24" s="309">
        <f t="shared" si="11"/>
        <v>319</v>
      </c>
    </row>
    <row r="25" spans="1:25" ht="24.75" customHeight="1" thickBot="1" x14ac:dyDescent="0.3">
      <c r="A25" s="308" t="s">
        <v>152</v>
      </c>
      <c r="B25" s="307">
        <v>210</v>
      </c>
      <c r="C25" s="307">
        <v>156</v>
      </c>
      <c r="D25" s="307">
        <v>147</v>
      </c>
      <c r="E25" s="307">
        <v>135</v>
      </c>
      <c r="F25" s="307">
        <v>122</v>
      </c>
    </row>
    <row r="26" spans="1:25" ht="15.75" thickBot="1" x14ac:dyDescent="0.3">
      <c r="A26" s="308" t="s">
        <v>151</v>
      </c>
      <c r="B26" s="307">
        <v>630</v>
      </c>
      <c r="C26" s="307">
        <v>629</v>
      </c>
      <c r="D26" s="307">
        <v>623</v>
      </c>
      <c r="E26" s="307">
        <v>607</v>
      </c>
      <c r="F26" s="307">
        <v>593</v>
      </c>
    </row>
    <row r="27" spans="1:25" ht="15.75" thickBot="1" x14ac:dyDescent="0.3">
      <c r="A27" s="306" t="s">
        <v>26</v>
      </c>
      <c r="B27" s="305">
        <f>SUM(B17:B26)</f>
        <v>2975</v>
      </c>
      <c r="C27" s="305">
        <f>SUM(C17:C26)</f>
        <v>3007</v>
      </c>
      <c r="D27" s="305">
        <f>SUM(D17:D26)</f>
        <v>2968</v>
      </c>
      <c r="E27" s="305">
        <f>SUM(E17:E26)</f>
        <v>2894</v>
      </c>
      <c r="F27" s="305">
        <f>SUM(F17:F26)</f>
        <v>2844</v>
      </c>
    </row>
    <row r="28" spans="1:25" ht="15.75" thickBot="1" x14ac:dyDescent="0.3">
      <c r="A28" s="466" t="s">
        <v>145</v>
      </c>
      <c r="B28" s="467"/>
      <c r="C28" s="304">
        <v>54</v>
      </c>
      <c r="D28" s="304">
        <v>54</v>
      </c>
      <c r="E28" s="304">
        <v>54</v>
      </c>
      <c r="F28" s="304">
        <v>54</v>
      </c>
      <c r="H28" s="217" t="s">
        <v>56</v>
      </c>
    </row>
    <row r="29" spans="1:25" ht="15.75" thickBot="1" x14ac:dyDescent="0.3">
      <c r="A29" s="303" t="s">
        <v>27</v>
      </c>
      <c r="B29" s="302"/>
      <c r="C29" s="301">
        <f>C28+C27</f>
        <v>3061</v>
      </c>
      <c r="D29" s="301">
        <f>D28+D27</f>
        <v>3022</v>
      </c>
      <c r="E29" s="301">
        <f>E28+E27</f>
        <v>2948</v>
      </c>
      <c r="F29" s="301">
        <f>F28+F27</f>
        <v>2898</v>
      </c>
      <c r="H29" s="217" t="s">
        <v>55</v>
      </c>
    </row>
    <row r="30" spans="1:25" x14ac:dyDescent="0.25">
      <c r="A30" s="300"/>
      <c r="B30" s="300"/>
      <c r="C30" s="300"/>
      <c r="D30" s="300"/>
      <c r="E30" s="300"/>
      <c r="F30" s="300"/>
      <c r="H30" s="217" t="s">
        <v>57</v>
      </c>
    </row>
    <row r="31" spans="1:25" x14ac:dyDescent="0.25">
      <c r="A31" s="300"/>
      <c r="B31" s="300"/>
      <c r="C31" s="300"/>
      <c r="D31" s="300"/>
      <c r="E31" s="300"/>
      <c r="F31" s="300"/>
    </row>
    <row r="33" spans="1:16" ht="15.75" x14ac:dyDescent="0.25">
      <c r="A33" s="282" t="s">
        <v>67</v>
      </c>
      <c r="B33" s="259"/>
      <c r="C33" s="259"/>
      <c r="D33" s="259"/>
      <c r="E33" s="259"/>
      <c r="F33" s="259"/>
      <c r="G33" s="259"/>
      <c r="H33" s="259"/>
      <c r="I33" s="259"/>
      <c r="J33" s="259"/>
      <c r="K33" s="259"/>
      <c r="L33" s="259"/>
      <c r="M33" s="259"/>
      <c r="N33" s="259"/>
      <c r="O33" s="259"/>
      <c r="P33" s="259"/>
    </row>
    <row r="34" spans="1:16" ht="15.75" thickBot="1" x14ac:dyDescent="0.3">
      <c r="A34" s="299" t="str">
        <f>A16</f>
        <v>North Halifax</v>
      </c>
      <c r="B34" s="259" t="s">
        <v>37</v>
      </c>
      <c r="C34" s="281" t="s">
        <v>38</v>
      </c>
      <c r="D34" s="281" t="s">
        <v>39</v>
      </c>
      <c r="E34" s="281" t="s">
        <v>40</v>
      </c>
      <c r="F34" s="281" t="s">
        <v>46</v>
      </c>
      <c r="G34" s="259"/>
      <c r="H34" s="259"/>
      <c r="I34" s="259"/>
      <c r="J34" s="259"/>
      <c r="K34" s="259"/>
      <c r="L34" s="259"/>
      <c r="M34" s="259"/>
      <c r="N34" s="259"/>
      <c r="O34" s="259"/>
      <c r="P34" s="259"/>
    </row>
    <row r="35" spans="1:16" ht="15.75" thickBot="1" x14ac:dyDescent="0.3">
      <c r="A35" s="298" t="s">
        <v>160</v>
      </c>
      <c r="B35" s="297">
        <v>30</v>
      </c>
      <c r="C35" s="296">
        <v>28</v>
      </c>
      <c r="D35" s="296">
        <v>27</v>
      </c>
      <c r="E35" s="296">
        <v>24</v>
      </c>
      <c r="F35" s="296">
        <v>25</v>
      </c>
      <c r="G35" s="259"/>
      <c r="H35" s="259"/>
      <c r="I35" s="259"/>
      <c r="J35" s="259"/>
      <c r="K35" s="259"/>
      <c r="L35" s="259"/>
      <c r="M35" s="259"/>
      <c r="N35" s="285"/>
      <c r="O35" s="285"/>
      <c r="P35" s="285"/>
    </row>
    <row r="36" spans="1:16" ht="15.75" thickBot="1" x14ac:dyDescent="0.3">
      <c r="A36" s="295" t="s">
        <v>159</v>
      </c>
      <c r="B36" s="294">
        <v>60</v>
      </c>
      <c r="C36" s="293">
        <v>59</v>
      </c>
      <c r="D36" s="293">
        <v>58</v>
      </c>
      <c r="E36" s="293">
        <v>51</v>
      </c>
      <c r="F36" s="293">
        <v>54</v>
      </c>
      <c r="G36" s="259"/>
      <c r="H36" s="259"/>
      <c r="I36" s="259"/>
      <c r="J36" s="259"/>
      <c r="K36" s="259"/>
      <c r="L36" s="259"/>
      <c r="M36" s="259"/>
      <c r="N36" s="285"/>
      <c r="O36" s="285"/>
      <c r="P36" s="285"/>
    </row>
    <row r="37" spans="1:16" ht="15.75" thickBot="1" x14ac:dyDescent="0.3">
      <c r="A37" s="295" t="s">
        <v>158</v>
      </c>
      <c r="B37" s="294">
        <v>45</v>
      </c>
      <c r="C37" s="293">
        <v>48</v>
      </c>
      <c r="D37" s="293">
        <v>46</v>
      </c>
      <c r="E37" s="293">
        <v>41</v>
      </c>
      <c r="F37" s="293">
        <v>42</v>
      </c>
      <c r="G37" s="259"/>
      <c r="H37" s="259"/>
      <c r="I37" s="259"/>
      <c r="J37" s="259"/>
      <c r="K37" s="259"/>
      <c r="L37" s="259"/>
      <c r="M37" s="259"/>
      <c r="N37" s="285"/>
      <c r="O37" s="285"/>
      <c r="P37" s="285"/>
    </row>
    <row r="38" spans="1:16" ht="15.75" thickBot="1" x14ac:dyDescent="0.3">
      <c r="A38" s="295" t="s">
        <v>157</v>
      </c>
      <c r="B38" s="294">
        <v>30</v>
      </c>
      <c r="C38" s="293">
        <v>30</v>
      </c>
      <c r="D38" s="293">
        <v>28</v>
      </c>
      <c r="E38" s="293">
        <v>26</v>
      </c>
      <c r="F38" s="293">
        <v>28</v>
      </c>
      <c r="G38" s="259"/>
      <c r="H38" s="259"/>
      <c r="I38" s="259"/>
      <c r="J38" s="259"/>
      <c r="K38" s="259"/>
      <c r="L38" s="259"/>
      <c r="M38" s="259"/>
      <c r="N38" s="285"/>
      <c r="O38" s="285"/>
      <c r="P38" s="285"/>
    </row>
    <row r="39" spans="1:16" ht="15.75" thickBot="1" x14ac:dyDescent="0.3">
      <c r="A39" s="292" t="s">
        <v>156</v>
      </c>
      <c r="B39" s="291">
        <v>50</v>
      </c>
      <c r="C39" s="290">
        <v>52</v>
      </c>
      <c r="D39" s="290">
        <v>47</v>
      </c>
      <c r="E39" s="290">
        <v>46</v>
      </c>
      <c r="F39" s="290">
        <v>49</v>
      </c>
      <c r="G39" s="259"/>
      <c r="H39" s="259"/>
      <c r="I39" s="259"/>
      <c r="J39" s="259"/>
      <c r="K39" s="259"/>
      <c r="L39" s="259"/>
      <c r="M39" s="259"/>
      <c r="N39" s="285"/>
      <c r="O39" s="285"/>
      <c r="P39" s="285"/>
    </row>
    <row r="40" spans="1:16" ht="15.75" thickBot="1" x14ac:dyDescent="0.3">
      <c r="A40" s="287" t="s">
        <v>155</v>
      </c>
      <c r="B40" s="289">
        <v>30</v>
      </c>
      <c r="C40" s="288">
        <v>31</v>
      </c>
      <c r="D40" s="288">
        <v>29</v>
      </c>
      <c r="E40" s="288">
        <v>27</v>
      </c>
      <c r="F40" s="288">
        <v>29</v>
      </c>
      <c r="G40" s="259"/>
      <c r="H40" s="259"/>
      <c r="I40" s="259"/>
      <c r="J40" s="259"/>
      <c r="K40" s="259"/>
      <c r="L40" s="259"/>
      <c r="M40" s="259"/>
      <c r="N40" s="285"/>
      <c r="O40" s="285"/>
      <c r="P40" s="285"/>
    </row>
    <row r="41" spans="1:16" ht="15.75" thickBot="1" x14ac:dyDescent="0.3">
      <c r="A41" s="287" t="s">
        <v>154</v>
      </c>
      <c r="B41" s="289">
        <v>30</v>
      </c>
      <c r="C41" s="288">
        <v>42</v>
      </c>
      <c r="D41" s="288">
        <v>40</v>
      </c>
      <c r="E41" s="288">
        <v>46</v>
      </c>
      <c r="F41" s="288">
        <v>47</v>
      </c>
      <c r="G41" s="259"/>
      <c r="H41" s="259"/>
      <c r="I41" s="259"/>
      <c r="J41" s="259"/>
      <c r="K41" s="259"/>
      <c r="L41" s="259"/>
      <c r="M41" s="259"/>
      <c r="N41" s="285"/>
      <c r="O41" s="285"/>
      <c r="P41" s="285"/>
    </row>
    <row r="42" spans="1:16" ht="24.75" thickBot="1" x14ac:dyDescent="0.3">
      <c r="A42" s="287" t="s">
        <v>153</v>
      </c>
      <c r="B42" s="289">
        <v>30</v>
      </c>
      <c r="C42" s="288">
        <v>27</v>
      </c>
      <c r="D42" s="288">
        <v>26</v>
      </c>
      <c r="E42" s="288">
        <v>28</v>
      </c>
      <c r="F42" s="288">
        <v>29</v>
      </c>
      <c r="G42" s="259"/>
      <c r="H42" s="259"/>
      <c r="I42" s="259"/>
      <c r="J42" s="259"/>
      <c r="K42" s="259"/>
      <c r="L42" s="259"/>
      <c r="M42" s="259"/>
      <c r="N42" s="285"/>
      <c r="O42" s="285"/>
      <c r="P42" s="285"/>
    </row>
    <row r="43" spans="1:16" ht="15.75" thickBot="1" x14ac:dyDescent="0.3">
      <c r="A43" s="287" t="s">
        <v>152</v>
      </c>
      <c r="B43" s="289">
        <v>30</v>
      </c>
      <c r="C43" s="288">
        <v>19</v>
      </c>
      <c r="D43" s="288">
        <v>18</v>
      </c>
      <c r="E43" s="288">
        <v>16</v>
      </c>
      <c r="F43" s="288">
        <v>18</v>
      </c>
      <c r="G43" s="259"/>
      <c r="H43" s="259"/>
      <c r="I43" s="259"/>
      <c r="J43" s="259"/>
      <c r="K43" s="259"/>
      <c r="L43" s="259"/>
      <c r="M43" s="259"/>
      <c r="N43" s="285"/>
      <c r="O43" s="285"/>
      <c r="P43" s="285"/>
    </row>
    <row r="44" spans="1:16" ht="15.75" thickBot="1" x14ac:dyDescent="0.3">
      <c r="A44" s="287" t="s">
        <v>151</v>
      </c>
      <c r="B44" s="289">
        <v>90</v>
      </c>
      <c r="C44" s="288">
        <v>89</v>
      </c>
      <c r="D44" s="288">
        <v>84</v>
      </c>
      <c r="E44" s="288">
        <v>74</v>
      </c>
      <c r="F44" s="288">
        <v>77</v>
      </c>
      <c r="G44" s="259"/>
      <c r="H44" s="259"/>
      <c r="I44" s="259"/>
      <c r="J44" s="259"/>
      <c r="K44" s="259"/>
      <c r="L44" s="259"/>
      <c r="M44" s="259"/>
      <c r="N44" s="285"/>
      <c r="O44" s="285"/>
      <c r="P44" s="285"/>
    </row>
    <row r="45" spans="1:16" ht="15.75" thickBot="1" x14ac:dyDescent="0.3">
      <c r="A45" s="287" t="s">
        <v>26</v>
      </c>
      <c r="B45" s="286">
        <f>SUM(B35:B44)</f>
        <v>425</v>
      </c>
      <c r="C45" s="286">
        <f>SUM(C35:C44)</f>
        <v>425</v>
      </c>
      <c r="D45" s="286">
        <f>SUM(D35:D44)</f>
        <v>403</v>
      </c>
      <c r="E45" s="286">
        <f>SUM(E35:E44)</f>
        <v>379</v>
      </c>
      <c r="F45" s="286">
        <f>SUM(F35:F44)</f>
        <v>398</v>
      </c>
      <c r="G45" s="259"/>
      <c r="H45" s="259"/>
      <c r="I45" s="259"/>
      <c r="J45" s="259"/>
      <c r="K45" s="259"/>
      <c r="L45" s="259"/>
      <c r="M45" s="259"/>
      <c r="N45" s="285"/>
      <c r="O45" s="285"/>
      <c r="P45" s="285"/>
    </row>
    <row r="46" spans="1:16" x14ac:dyDescent="0.25">
      <c r="A46" s="284"/>
      <c r="B46" s="283"/>
      <c r="C46" s="283"/>
      <c r="D46" s="283"/>
      <c r="E46" s="283"/>
      <c r="F46" s="283"/>
      <c r="G46" s="259"/>
      <c r="H46" s="259"/>
      <c r="I46" s="259"/>
      <c r="J46" s="259"/>
      <c r="K46" s="259"/>
      <c r="L46" s="259"/>
      <c r="M46" s="259"/>
      <c r="N46" s="259"/>
      <c r="O46" s="259"/>
      <c r="P46" s="259"/>
    </row>
    <row r="47" spans="1:16" ht="15.75" x14ac:dyDescent="0.25">
      <c r="A47" s="284"/>
      <c r="B47" s="283"/>
      <c r="C47" s="283"/>
      <c r="D47" s="283"/>
      <c r="E47" s="283"/>
      <c r="F47" s="283"/>
      <c r="G47" s="259"/>
      <c r="H47" s="282" t="s">
        <v>44</v>
      </c>
      <c r="I47" s="259"/>
      <c r="J47" s="259"/>
      <c r="K47" s="259"/>
      <c r="L47" s="259"/>
      <c r="M47" s="259"/>
      <c r="N47" s="259"/>
      <c r="O47" s="259"/>
      <c r="P47" s="259"/>
    </row>
    <row r="48" spans="1:16" ht="15.75" thickBot="1" x14ac:dyDescent="0.3">
      <c r="A48" s="259"/>
      <c r="B48" s="259" t="s">
        <v>37</v>
      </c>
      <c r="C48" s="281" t="s">
        <v>38</v>
      </c>
      <c r="D48" s="281" t="s">
        <v>39</v>
      </c>
      <c r="E48" s="281" t="s">
        <v>40</v>
      </c>
      <c r="F48" s="281" t="s">
        <v>46</v>
      </c>
      <c r="G48" s="259"/>
      <c r="H48" s="281" t="s">
        <v>47</v>
      </c>
      <c r="I48" s="281" t="s">
        <v>48</v>
      </c>
      <c r="J48" s="281" t="s">
        <v>49</v>
      </c>
      <c r="K48" s="281" t="s">
        <v>50</v>
      </c>
      <c r="L48" s="281" t="s">
        <v>51</v>
      </c>
      <c r="M48" s="281" t="s">
        <v>52</v>
      </c>
      <c r="N48" s="281" t="s">
        <v>53</v>
      </c>
      <c r="O48" s="281" t="s">
        <v>54</v>
      </c>
      <c r="P48" s="281" t="s">
        <v>149</v>
      </c>
    </row>
    <row r="49" spans="1:17" x14ac:dyDescent="0.25">
      <c r="A49" s="280" t="s">
        <v>146</v>
      </c>
      <c r="B49" s="278">
        <f>B45</f>
        <v>425</v>
      </c>
      <c r="C49" s="278">
        <f>C45</f>
        <v>425</v>
      </c>
      <c r="D49" s="278">
        <f>D45</f>
        <v>403</v>
      </c>
      <c r="E49" s="278">
        <f>E45</f>
        <v>379</v>
      </c>
      <c r="F49" s="277">
        <f>F45</f>
        <v>398</v>
      </c>
      <c r="G49" s="259"/>
      <c r="H49" s="279">
        <f t="shared" ref="H49:P49" si="12">$E49</f>
        <v>379</v>
      </c>
      <c r="I49" s="278">
        <f t="shared" si="12"/>
        <v>379</v>
      </c>
      <c r="J49" s="278">
        <f t="shared" si="12"/>
        <v>379</v>
      </c>
      <c r="K49" s="278">
        <f t="shared" si="12"/>
        <v>379</v>
      </c>
      <c r="L49" s="278">
        <f t="shared" si="12"/>
        <v>379</v>
      </c>
      <c r="M49" s="278">
        <f t="shared" si="12"/>
        <v>379</v>
      </c>
      <c r="N49" s="278">
        <f t="shared" si="12"/>
        <v>379</v>
      </c>
      <c r="O49" s="278">
        <f t="shared" si="12"/>
        <v>379</v>
      </c>
      <c r="P49" s="277">
        <f t="shared" si="12"/>
        <v>379</v>
      </c>
    </row>
    <row r="50" spans="1:17" ht="24" x14ac:dyDescent="0.25">
      <c r="A50" s="273" t="s">
        <v>145</v>
      </c>
      <c r="B50" s="268"/>
      <c r="C50" s="275">
        <f>ROUNDUP(C28/7,0)</f>
        <v>8</v>
      </c>
      <c r="D50" s="275">
        <f>ROUNDUP(D28/7,0)</f>
        <v>8</v>
      </c>
      <c r="E50" s="275">
        <f>ROUNDUP(E28/7,0)</f>
        <v>8</v>
      </c>
      <c r="F50" s="274">
        <f>ROUNDUP(F28/7,0)</f>
        <v>8</v>
      </c>
      <c r="G50" s="259"/>
      <c r="H50" s="276">
        <f t="shared" ref="H50:P50" si="13">$F50</f>
        <v>8</v>
      </c>
      <c r="I50" s="275">
        <f t="shared" si="13"/>
        <v>8</v>
      </c>
      <c r="J50" s="275">
        <f t="shared" si="13"/>
        <v>8</v>
      </c>
      <c r="K50" s="275">
        <f t="shared" si="13"/>
        <v>8</v>
      </c>
      <c r="L50" s="275">
        <f t="shared" si="13"/>
        <v>8</v>
      </c>
      <c r="M50" s="275">
        <f t="shared" si="13"/>
        <v>8</v>
      </c>
      <c r="N50" s="275">
        <f t="shared" si="13"/>
        <v>8</v>
      </c>
      <c r="O50" s="275">
        <f t="shared" si="13"/>
        <v>8</v>
      </c>
      <c r="P50" s="274">
        <f t="shared" si="13"/>
        <v>8</v>
      </c>
    </row>
    <row r="51" spans="1:17" x14ac:dyDescent="0.25">
      <c r="A51" s="273" t="s">
        <v>60</v>
      </c>
      <c r="B51" s="268"/>
      <c r="C51" s="275">
        <f>ROUNDUP(E12/7,0)</f>
        <v>4</v>
      </c>
      <c r="D51" s="275">
        <f t="shared" ref="D51:F51" si="14">ROUNDUP(F12/7,0)</f>
        <v>5</v>
      </c>
      <c r="E51" s="275">
        <f t="shared" si="14"/>
        <v>6</v>
      </c>
      <c r="F51" s="274">
        <f t="shared" si="14"/>
        <v>10</v>
      </c>
      <c r="G51" s="259"/>
      <c r="H51" s="276">
        <f>ROUNDUP(I12/7,0)</f>
        <v>18</v>
      </c>
      <c r="I51" s="275">
        <f t="shared" ref="I51:P51" si="15">ROUNDUP(J12/7,0)</f>
        <v>25</v>
      </c>
      <c r="J51" s="275">
        <f t="shared" si="15"/>
        <v>31</v>
      </c>
      <c r="K51" s="275">
        <f t="shared" si="15"/>
        <v>35</v>
      </c>
      <c r="L51" s="275">
        <f t="shared" si="15"/>
        <v>41</v>
      </c>
      <c r="M51" s="275">
        <f t="shared" si="15"/>
        <v>44</v>
      </c>
      <c r="N51" s="275">
        <f t="shared" si="15"/>
        <v>47</v>
      </c>
      <c r="O51" s="275">
        <f t="shared" si="15"/>
        <v>50</v>
      </c>
      <c r="P51" s="274">
        <f t="shared" si="15"/>
        <v>50</v>
      </c>
    </row>
    <row r="52" spans="1:17" x14ac:dyDescent="0.25">
      <c r="A52" s="273" t="s">
        <v>27</v>
      </c>
      <c r="B52" s="268"/>
      <c r="C52" s="271">
        <f>SUM(C50:C51)+C45</f>
        <v>437</v>
      </c>
      <c r="D52" s="271">
        <f>SUM(D50:D51)+D45</f>
        <v>416</v>
      </c>
      <c r="E52" s="271">
        <f>SUM(E50:E51)+E45</f>
        <v>393</v>
      </c>
      <c r="F52" s="270">
        <f>SUM(F50:F51)+F45</f>
        <v>416</v>
      </c>
      <c r="G52" s="259"/>
      <c r="H52" s="272">
        <f t="shared" ref="H52:P52" si="16">SUM(H50:H51)+$E45</f>
        <v>405</v>
      </c>
      <c r="I52" s="271">
        <f t="shared" si="16"/>
        <v>412</v>
      </c>
      <c r="J52" s="271">
        <f t="shared" si="16"/>
        <v>418</v>
      </c>
      <c r="K52" s="271">
        <f t="shared" si="16"/>
        <v>422</v>
      </c>
      <c r="L52" s="271">
        <f t="shared" si="16"/>
        <v>428</v>
      </c>
      <c r="M52" s="271">
        <f t="shared" si="16"/>
        <v>431</v>
      </c>
      <c r="N52" s="271">
        <f t="shared" si="16"/>
        <v>434</v>
      </c>
      <c r="O52" s="271">
        <f t="shared" si="16"/>
        <v>437</v>
      </c>
      <c r="P52" s="270">
        <f t="shared" si="16"/>
        <v>437</v>
      </c>
    </row>
    <row r="53" spans="1:17" x14ac:dyDescent="0.25">
      <c r="A53" s="269" t="s">
        <v>61</v>
      </c>
      <c r="B53" s="268"/>
      <c r="C53" s="266">
        <f>IF(C52-$B45&gt;0,C52-$B45,0)</f>
        <v>12</v>
      </c>
      <c r="D53" s="266">
        <f>IF(D52-$B45&gt;0,D52-$B45,0)</f>
        <v>0</v>
      </c>
      <c r="E53" s="266">
        <f>IF(E52-$B45&gt;0,E52-$B45,0)</f>
        <v>0</v>
      </c>
      <c r="F53" s="265">
        <f>IF(F52-$B45&gt;0,F52-$B45,0)</f>
        <v>0</v>
      </c>
      <c r="G53" s="259"/>
      <c r="H53" s="267">
        <f t="shared" ref="H53:P53" si="17">IF(H52-$B45&gt;0,H52-$B45,0)</f>
        <v>0</v>
      </c>
      <c r="I53" s="266">
        <f t="shared" si="17"/>
        <v>0</v>
      </c>
      <c r="J53" s="266">
        <f t="shared" si="17"/>
        <v>0</v>
      </c>
      <c r="K53" s="266">
        <f t="shared" si="17"/>
        <v>0</v>
      </c>
      <c r="L53" s="266">
        <f t="shared" si="17"/>
        <v>3</v>
      </c>
      <c r="M53" s="266">
        <f t="shared" si="17"/>
        <v>6</v>
      </c>
      <c r="N53" s="266">
        <f t="shared" si="17"/>
        <v>9</v>
      </c>
      <c r="O53" s="266">
        <f t="shared" si="17"/>
        <v>12</v>
      </c>
      <c r="P53" s="265">
        <f t="shared" si="17"/>
        <v>12</v>
      </c>
    </row>
    <row r="54" spans="1:17" ht="15.75" thickBot="1" x14ac:dyDescent="0.3">
      <c r="A54" s="264" t="s">
        <v>63</v>
      </c>
      <c r="B54" s="263"/>
      <c r="C54" s="261">
        <f>ROUNDUP(C53/30,0)</f>
        <v>1</v>
      </c>
      <c r="D54" s="261">
        <f>ROUNDUP(D53/30,0)</f>
        <v>0</v>
      </c>
      <c r="E54" s="261">
        <f>ROUNDUP(E53/30,0)</f>
        <v>0</v>
      </c>
      <c r="F54" s="260">
        <f>ROUNDUP(F53/30,0)</f>
        <v>0</v>
      </c>
      <c r="G54" s="259"/>
      <c r="H54" s="262">
        <f t="shared" ref="H54:P54" si="18">ROUNDUP(H53/30,0)</f>
        <v>0</v>
      </c>
      <c r="I54" s="261">
        <f t="shared" si="18"/>
        <v>0</v>
      </c>
      <c r="J54" s="261">
        <f t="shared" si="18"/>
        <v>0</v>
      </c>
      <c r="K54" s="261">
        <f t="shared" si="18"/>
        <v>0</v>
      </c>
      <c r="L54" s="261">
        <f t="shared" si="18"/>
        <v>1</v>
      </c>
      <c r="M54" s="261">
        <f t="shared" si="18"/>
        <v>1</v>
      </c>
      <c r="N54" s="261">
        <f t="shared" si="18"/>
        <v>1</v>
      </c>
      <c r="O54" s="261">
        <f t="shared" si="18"/>
        <v>1</v>
      </c>
      <c r="P54" s="260">
        <f t="shared" si="18"/>
        <v>1</v>
      </c>
    </row>
    <row r="55" spans="1:17" x14ac:dyDescent="0.25">
      <c r="A55" s="259"/>
      <c r="B55" s="259"/>
      <c r="C55" s="259"/>
      <c r="D55" s="259"/>
      <c r="E55" s="259"/>
      <c r="F55" s="259"/>
      <c r="G55" s="259"/>
      <c r="H55" s="259"/>
      <c r="I55" s="259"/>
      <c r="J55" s="259"/>
      <c r="K55" s="259"/>
      <c r="L55" s="259"/>
      <c r="M55" s="259"/>
      <c r="N55" s="259"/>
      <c r="O55" s="259"/>
      <c r="P55" s="259"/>
    </row>
    <row r="57" spans="1:17" ht="15.75" thickBot="1" x14ac:dyDescent="0.3"/>
    <row r="58" spans="1:17" ht="15.75" x14ac:dyDescent="0.25">
      <c r="A58" s="258" t="s">
        <v>68</v>
      </c>
      <c r="B58" s="256" t="s">
        <v>66</v>
      </c>
      <c r="C58" s="256" t="s">
        <v>38</v>
      </c>
      <c r="D58" s="256" t="s">
        <v>39</v>
      </c>
      <c r="E58" s="256" t="s">
        <v>40</v>
      </c>
      <c r="F58" s="256" t="s">
        <v>46</v>
      </c>
      <c r="G58" s="256" t="s">
        <v>47</v>
      </c>
      <c r="H58" s="256" t="s">
        <v>48</v>
      </c>
      <c r="I58" s="256" t="s">
        <v>49</v>
      </c>
      <c r="J58" s="255" t="s">
        <v>50</v>
      </c>
      <c r="K58" s="223"/>
      <c r="L58" s="257" t="s">
        <v>51</v>
      </c>
      <c r="M58" s="256" t="s">
        <v>52</v>
      </c>
      <c r="N58" s="256" t="s">
        <v>53</v>
      </c>
      <c r="O58" s="256" t="s">
        <v>54</v>
      </c>
      <c r="P58" s="255" t="s">
        <v>149</v>
      </c>
    </row>
    <row r="59" spans="1:17" x14ac:dyDescent="0.25">
      <c r="A59" s="250" t="s">
        <v>150</v>
      </c>
      <c r="B59" s="247">
        <v>1650</v>
      </c>
      <c r="C59" s="247">
        <v>1611</v>
      </c>
      <c r="D59" s="247">
        <v>1659</v>
      </c>
      <c r="E59" s="247">
        <v>1701</v>
      </c>
      <c r="F59" s="247">
        <v>1728</v>
      </c>
      <c r="G59" s="247">
        <v>1719</v>
      </c>
      <c r="H59" s="247">
        <v>1699</v>
      </c>
      <c r="I59" s="247">
        <v>1688</v>
      </c>
      <c r="J59" s="246">
        <v>1665</v>
      </c>
      <c r="L59" s="248">
        <f>$J59</f>
        <v>1665</v>
      </c>
      <c r="M59" s="247">
        <f>$J59</f>
        <v>1665</v>
      </c>
      <c r="N59" s="247">
        <f>$J59</f>
        <v>1665</v>
      </c>
      <c r="O59" s="247">
        <f>$J59</f>
        <v>1665</v>
      </c>
      <c r="P59" s="246">
        <f>$J59</f>
        <v>1665</v>
      </c>
    </row>
    <row r="60" spans="1:17" ht="30" x14ac:dyDescent="0.25">
      <c r="A60" s="254" t="s">
        <v>145</v>
      </c>
      <c r="B60" s="247"/>
      <c r="C60" s="247">
        <v>38</v>
      </c>
      <c r="D60" s="247">
        <f t="shared" ref="D60:J60" si="19">$C60</f>
        <v>38</v>
      </c>
      <c r="E60" s="247">
        <f t="shared" si="19"/>
        <v>38</v>
      </c>
      <c r="F60" s="247">
        <f t="shared" si="19"/>
        <v>38</v>
      </c>
      <c r="G60" s="247">
        <f t="shared" si="19"/>
        <v>38</v>
      </c>
      <c r="H60" s="247">
        <f t="shared" si="19"/>
        <v>38</v>
      </c>
      <c r="I60" s="247">
        <f t="shared" si="19"/>
        <v>38</v>
      </c>
      <c r="J60" s="246">
        <f t="shared" si="19"/>
        <v>38</v>
      </c>
      <c r="K60" s="223"/>
      <c r="L60" s="248">
        <f>$C60</f>
        <v>38</v>
      </c>
      <c r="M60" s="247">
        <f>$C60</f>
        <v>38</v>
      </c>
      <c r="N60" s="247">
        <f>$C60</f>
        <v>38</v>
      </c>
      <c r="O60" s="247">
        <f>$C60</f>
        <v>38</v>
      </c>
      <c r="P60" s="246">
        <f>$C60</f>
        <v>38</v>
      </c>
    </row>
    <row r="61" spans="1:17" x14ac:dyDescent="0.25">
      <c r="A61" s="250" t="s">
        <v>60</v>
      </c>
      <c r="B61" s="247"/>
      <c r="C61" s="247">
        <f>E13</f>
        <v>15</v>
      </c>
      <c r="D61" s="247">
        <f t="shared" ref="D61:J61" si="20">F13</f>
        <v>21</v>
      </c>
      <c r="E61" s="247">
        <f t="shared" si="20"/>
        <v>24</v>
      </c>
      <c r="F61" s="247">
        <f t="shared" si="20"/>
        <v>46</v>
      </c>
      <c r="G61" s="247">
        <f t="shared" si="20"/>
        <v>83</v>
      </c>
      <c r="H61" s="247">
        <f t="shared" si="20"/>
        <v>119</v>
      </c>
      <c r="I61" s="247">
        <f t="shared" si="20"/>
        <v>146</v>
      </c>
      <c r="J61" s="246">
        <f t="shared" si="20"/>
        <v>165</v>
      </c>
      <c r="K61" s="223"/>
      <c r="L61" s="248">
        <f>M13</f>
        <v>193</v>
      </c>
      <c r="M61" s="247">
        <f t="shared" ref="M61:P61" si="21">N13</f>
        <v>210</v>
      </c>
      <c r="N61" s="247">
        <f t="shared" si="21"/>
        <v>224</v>
      </c>
      <c r="O61" s="247">
        <f t="shared" si="21"/>
        <v>238</v>
      </c>
      <c r="P61" s="447">
        <f t="shared" si="21"/>
        <v>238</v>
      </c>
    </row>
    <row r="62" spans="1:17" x14ac:dyDescent="0.25">
      <c r="A62" s="250" t="s">
        <v>26</v>
      </c>
      <c r="B62" s="252">
        <f t="shared" ref="B62:J62" si="22">SUM(B59:B61)</f>
        <v>1650</v>
      </c>
      <c r="C62" s="252">
        <f t="shared" si="22"/>
        <v>1664</v>
      </c>
      <c r="D62" s="252">
        <f t="shared" si="22"/>
        <v>1718</v>
      </c>
      <c r="E62" s="252">
        <f t="shared" si="22"/>
        <v>1763</v>
      </c>
      <c r="F62" s="252">
        <f t="shared" si="22"/>
        <v>1812</v>
      </c>
      <c r="G62" s="252">
        <f t="shared" si="22"/>
        <v>1840</v>
      </c>
      <c r="H62" s="252">
        <f t="shared" si="22"/>
        <v>1856</v>
      </c>
      <c r="I62" s="252">
        <f t="shared" si="22"/>
        <v>1872</v>
      </c>
      <c r="J62" s="251">
        <f t="shared" si="22"/>
        <v>1868</v>
      </c>
      <c r="K62" s="234"/>
      <c r="L62" s="253">
        <f>SUM(L59:L61)</f>
        <v>1896</v>
      </c>
      <c r="M62" s="252">
        <f>SUM(M59:M61)</f>
        <v>1913</v>
      </c>
      <c r="N62" s="252">
        <f>SUM(N59:N61)</f>
        <v>1927</v>
      </c>
      <c r="O62" s="252">
        <f>SUM(O59:O61)</f>
        <v>1941</v>
      </c>
      <c r="P62" s="251">
        <f>SUM(P59:P61)</f>
        <v>1941</v>
      </c>
      <c r="Q62" s="223"/>
    </row>
    <row r="63" spans="1:17" x14ac:dyDescent="0.25">
      <c r="A63" s="250" t="s">
        <v>61</v>
      </c>
      <c r="B63" s="249"/>
      <c r="C63" s="247">
        <f t="shared" ref="C63:J63" si="23">IF($B$62-C62&lt;0,C62-$B$62,0)</f>
        <v>14</v>
      </c>
      <c r="D63" s="247">
        <f t="shared" si="23"/>
        <v>68</v>
      </c>
      <c r="E63" s="247">
        <f t="shared" si="23"/>
        <v>113</v>
      </c>
      <c r="F63" s="247">
        <f t="shared" si="23"/>
        <v>162</v>
      </c>
      <c r="G63" s="247">
        <f t="shared" si="23"/>
        <v>190</v>
      </c>
      <c r="H63" s="247">
        <f t="shared" si="23"/>
        <v>206</v>
      </c>
      <c r="I63" s="247">
        <f t="shared" si="23"/>
        <v>222</v>
      </c>
      <c r="J63" s="246">
        <f t="shared" si="23"/>
        <v>218</v>
      </c>
      <c r="K63" s="223"/>
      <c r="L63" s="248">
        <f>IF($B$62-L62&lt;0,L62-$B$62,0)</f>
        <v>246</v>
      </c>
      <c r="M63" s="247">
        <f>IF($B$62-M62&lt;0,M62-$B$62,0)</f>
        <v>263</v>
      </c>
      <c r="N63" s="247">
        <f>IF($B$62-N62&lt;0,N62-$B$62,0)</f>
        <v>277</v>
      </c>
      <c r="O63" s="247">
        <f>IF($B$62-O62&lt;0,O62-$B$62,0)</f>
        <v>291</v>
      </c>
      <c r="P63" s="246">
        <f>IF($B$62-P62&lt;0,P62-$B$62,0)</f>
        <v>291</v>
      </c>
    </row>
    <row r="64" spans="1:17" ht="24.75" customHeight="1" thickBot="1" x14ac:dyDescent="0.3">
      <c r="A64" s="245" t="s">
        <v>63</v>
      </c>
      <c r="B64" s="244"/>
      <c r="C64" s="242">
        <f t="shared" ref="C64:J64" si="24">ROUNDUP((C63/30)/5,0)</f>
        <v>1</v>
      </c>
      <c r="D64" s="242">
        <f t="shared" si="24"/>
        <v>1</v>
      </c>
      <c r="E64" s="242">
        <f t="shared" si="24"/>
        <v>1</v>
      </c>
      <c r="F64" s="242">
        <f t="shared" si="24"/>
        <v>2</v>
      </c>
      <c r="G64" s="242">
        <f t="shared" si="24"/>
        <v>2</v>
      </c>
      <c r="H64" s="242">
        <f t="shared" si="24"/>
        <v>2</v>
      </c>
      <c r="I64" s="242">
        <f t="shared" si="24"/>
        <v>2</v>
      </c>
      <c r="J64" s="241">
        <f t="shared" si="24"/>
        <v>2</v>
      </c>
      <c r="K64" s="223"/>
      <c r="L64" s="243">
        <f>ROUNDUP((L63/30)/5,0)</f>
        <v>2</v>
      </c>
      <c r="M64" s="242">
        <f>ROUNDUP((M63/30)/5,0)</f>
        <v>2</v>
      </c>
      <c r="N64" s="242">
        <f>ROUNDUP((N63/30)/5,0)</f>
        <v>2</v>
      </c>
      <c r="O64" s="242">
        <f>ROUNDUP((O63/30)/5,0)</f>
        <v>2</v>
      </c>
      <c r="P64" s="241">
        <f>ROUNDUP((P63/30)/5,0)</f>
        <v>2</v>
      </c>
    </row>
    <row r="66" spans="1:18" ht="15.75" thickBot="1" x14ac:dyDescent="0.3"/>
    <row r="67" spans="1:18" ht="31.5" x14ac:dyDescent="0.25">
      <c r="A67" s="240" t="s">
        <v>69</v>
      </c>
      <c r="B67" s="237" t="s">
        <v>66</v>
      </c>
      <c r="C67" s="237" t="s">
        <v>38</v>
      </c>
      <c r="D67" s="237" t="s">
        <v>39</v>
      </c>
      <c r="E67" s="237" t="s">
        <v>40</v>
      </c>
      <c r="F67" s="237" t="s">
        <v>46</v>
      </c>
      <c r="G67" s="237" t="s">
        <v>47</v>
      </c>
      <c r="H67" s="237" t="s">
        <v>48</v>
      </c>
      <c r="I67" s="237" t="s">
        <v>49</v>
      </c>
      <c r="J67" s="236" t="s">
        <v>50</v>
      </c>
      <c r="K67" s="239"/>
      <c r="L67" s="238" t="s">
        <v>51</v>
      </c>
      <c r="M67" s="237" t="s">
        <v>52</v>
      </c>
      <c r="N67" s="237" t="s">
        <v>53</v>
      </c>
      <c r="O67" s="237" t="s">
        <v>54</v>
      </c>
      <c r="P67" s="236" t="s">
        <v>149</v>
      </c>
    </row>
    <row r="68" spans="1:18" x14ac:dyDescent="0.25">
      <c r="A68" s="230" t="str">
        <f>A59</f>
        <v>Trinity N Hfx</v>
      </c>
      <c r="B68" s="227">
        <v>330</v>
      </c>
      <c r="C68" s="227">
        <v>345</v>
      </c>
      <c r="D68" s="227">
        <v>346</v>
      </c>
      <c r="E68" s="227">
        <v>356</v>
      </c>
      <c r="F68" s="227">
        <v>354</v>
      </c>
      <c r="G68" s="227">
        <v>318</v>
      </c>
      <c r="H68" s="227">
        <v>325</v>
      </c>
      <c r="I68" s="227">
        <v>335</v>
      </c>
      <c r="J68" s="226">
        <v>333</v>
      </c>
      <c r="L68" s="228">
        <f>$J68</f>
        <v>333</v>
      </c>
      <c r="M68" s="227">
        <f t="shared" ref="M68:P69" si="25">$J68</f>
        <v>333</v>
      </c>
      <c r="N68" s="227">
        <f t="shared" si="25"/>
        <v>333</v>
      </c>
      <c r="O68" s="227">
        <f t="shared" si="25"/>
        <v>333</v>
      </c>
      <c r="P68" s="226">
        <f t="shared" si="25"/>
        <v>333</v>
      </c>
    </row>
    <row r="69" spans="1:18" ht="30" x14ac:dyDescent="0.25">
      <c r="A69" s="235" t="s">
        <v>145</v>
      </c>
      <c r="B69" s="227"/>
      <c r="C69" s="227">
        <f t="shared" ref="C69:J69" si="26">ROUNDUP(C60/5,0)</f>
        <v>8</v>
      </c>
      <c r="D69" s="227">
        <f t="shared" si="26"/>
        <v>8</v>
      </c>
      <c r="E69" s="227">
        <f t="shared" si="26"/>
        <v>8</v>
      </c>
      <c r="F69" s="227">
        <f t="shared" si="26"/>
        <v>8</v>
      </c>
      <c r="G69" s="227">
        <f t="shared" si="26"/>
        <v>8</v>
      </c>
      <c r="H69" s="227">
        <f t="shared" si="26"/>
        <v>8</v>
      </c>
      <c r="I69" s="227">
        <f t="shared" si="26"/>
        <v>8</v>
      </c>
      <c r="J69" s="227">
        <f t="shared" si="26"/>
        <v>8</v>
      </c>
      <c r="K69" s="223"/>
      <c r="L69" s="228">
        <f>$J69</f>
        <v>8</v>
      </c>
      <c r="M69" s="227">
        <f t="shared" si="25"/>
        <v>8</v>
      </c>
      <c r="N69" s="227">
        <f t="shared" si="25"/>
        <v>8</v>
      </c>
      <c r="O69" s="227">
        <f t="shared" si="25"/>
        <v>8</v>
      </c>
      <c r="P69" s="226">
        <f t="shared" si="25"/>
        <v>8</v>
      </c>
    </row>
    <row r="70" spans="1:18" x14ac:dyDescent="0.25">
      <c r="A70" s="230" t="s">
        <v>60</v>
      </c>
      <c r="B70" s="227"/>
      <c r="C70" s="227">
        <f>ROUNDUP(E13/5,0)</f>
        <v>3</v>
      </c>
      <c r="D70" s="227">
        <f t="shared" ref="D70:J70" si="27">ROUNDUP(F13/5,0)</f>
        <v>5</v>
      </c>
      <c r="E70" s="227">
        <f t="shared" si="27"/>
        <v>5</v>
      </c>
      <c r="F70" s="227">
        <f t="shared" si="27"/>
        <v>10</v>
      </c>
      <c r="G70" s="227">
        <f t="shared" si="27"/>
        <v>17</v>
      </c>
      <c r="H70" s="227">
        <f t="shared" si="27"/>
        <v>24</v>
      </c>
      <c r="I70" s="227">
        <f t="shared" si="27"/>
        <v>30</v>
      </c>
      <c r="J70" s="227">
        <f t="shared" si="27"/>
        <v>33</v>
      </c>
      <c r="K70" s="223"/>
      <c r="L70" s="228">
        <f>ROUNDUP(M13/5,0)</f>
        <v>39</v>
      </c>
      <c r="M70" s="227">
        <f t="shared" ref="M70:P70" si="28">ROUNDUP(N13/5,0)</f>
        <v>42</v>
      </c>
      <c r="N70" s="227">
        <f t="shared" si="28"/>
        <v>45</v>
      </c>
      <c r="O70" s="227">
        <f t="shared" si="28"/>
        <v>48</v>
      </c>
      <c r="P70" s="226">
        <f t="shared" si="28"/>
        <v>48</v>
      </c>
    </row>
    <row r="71" spans="1:18" x14ac:dyDescent="0.25">
      <c r="A71" s="230" t="s">
        <v>26</v>
      </c>
      <c r="B71" s="232">
        <f t="shared" ref="B71:J71" si="29">SUM(B68:B70)</f>
        <v>330</v>
      </c>
      <c r="C71" s="232">
        <f t="shared" si="29"/>
        <v>356</v>
      </c>
      <c r="D71" s="232">
        <f t="shared" si="29"/>
        <v>359</v>
      </c>
      <c r="E71" s="232">
        <f t="shared" si="29"/>
        <v>369</v>
      </c>
      <c r="F71" s="232">
        <f t="shared" si="29"/>
        <v>372</v>
      </c>
      <c r="G71" s="232">
        <f t="shared" si="29"/>
        <v>343</v>
      </c>
      <c r="H71" s="232">
        <f t="shared" si="29"/>
        <v>357</v>
      </c>
      <c r="I71" s="232">
        <f t="shared" si="29"/>
        <v>373</v>
      </c>
      <c r="J71" s="231">
        <f t="shared" si="29"/>
        <v>374</v>
      </c>
      <c r="K71" s="234"/>
      <c r="L71" s="233">
        <f>SUM(L68:L70)</f>
        <v>380</v>
      </c>
      <c r="M71" s="232">
        <f>SUM(M68:M70)</f>
        <v>383</v>
      </c>
      <c r="N71" s="232">
        <f>SUM(N68:N70)</f>
        <v>386</v>
      </c>
      <c r="O71" s="232">
        <f>SUM(O68:O70)</f>
        <v>389</v>
      </c>
      <c r="P71" s="231">
        <f>SUM(P68:P70)</f>
        <v>389</v>
      </c>
    </row>
    <row r="72" spans="1:18" x14ac:dyDescent="0.25">
      <c r="A72" s="230" t="s">
        <v>61</v>
      </c>
      <c r="B72" s="229"/>
      <c r="C72" s="227">
        <f t="shared" ref="C72:J72" si="30">IF($B$71-C71&lt;0,C71-$B$71,0)</f>
        <v>26</v>
      </c>
      <c r="D72" s="227">
        <f t="shared" si="30"/>
        <v>29</v>
      </c>
      <c r="E72" s="227">
        <f t="shared" si="30"/>
        <v>39</v>
      </c>
      <c r="F72" s="227">
        <f t="shared" si="30"/>
        <v>42</v>
      </c>
      <c r="G72" s="227">
        <f t="shared" si="30"/>
        <v>13</v>
      </c>
      <c r="H72" s="227">
        <f t="shared" si="30"/>
        <v>27</v>
      </c>
      <c r="I72" s="227">
        <f t="shared" si="30"/>
        <v>43</v>
      </c>
      <c r="J72" s="226">
        <f t="shared" si="30"/>
        <v>44</v>
      </c>
      <c r="K72" s="223"/>
      <c r="L72" s="228">
        <f>IF($B$71-L71&lt;0,L71-$B$71,0)</f>
        <v>50</v>
      </c>
      <c r="M72" s="227">
        <f>IF($B$71-M71&lt;0,M71-$B$71,0)</f>
        <v>53</v>
      </c>
      <c r="N72" s="227">
        <f>IF($B$71-N71&lt;0,N71-$B$71,0)</f>
        <v>56</v>
      </c>
      <c r="O72" s="227">
        <f>IF($B$71-O71&lt;0,O71-$B$71,0)</f>
        <v>59</v>
      </c>
      <c r="P72" s="226">
        <f>IF($B$71-P71&lt;0,P71-$B$71,0)</f>
        <v>59</v>
      </c>
      <c r="Q72" s="223"/>
      <c r="R72" s="223"/>
    </row>
    <row r="73" spans="1:18" ht="34.5" customHeight="1" thickBot="1" x14ac:dyDescent="0.3">
      <c r="A73" s="225" t="s">
        <v>63</v>
      </c>
      <c r="B73" s="224"/>
      <c r="C73" s="221">
        <f t="shared" ref="C73:J73" si="31">ROUNDUP(C72/30,0)</f>
        <v>1</v>
      </c>
      <c r="D73" s="221">
        <f t="shared" si="31"/>
        <v>1</v>
      </c>
      <c r="E73" s="221">
        <f t="shared" si="31"/>
        <v>2</v>
      </c>
      <c r="F73" s="221">
        <f t="shared" si="31"/>
        <v>2</v>
      </c>
      <c r="G73" s="221">
        <f t="shared" si="31"/>
        <v>1</v>
      </c>
      <c r="H73" s="221">
        <f t="shared" si="31"/>
        <v>1</v>
      </c>
      <c r="I73" s="221">
        <f t="shared" si="31"/>
        <v>2</v>
      </c>
      <c r="J73" s="220">
        <f t="shared" si="31"/>
        <v>2</v>
      </c>
      <c r="K73" s="223"/>
      <c r="L73" s="222">
        <f>ROUNDUP(L72/30,0)</f>
        <v>2</v>
      </c>
      <c r="M73" s="221">
        <f>ROUNDUP(M72/30,0)</f>
        <v>2</v>
      </c>
      <c r="N73" s="221">
        <f>ROUNDUP(N72/30,0)</f>
        <v>2</v>
      </c>
      <c r="O73" s="221">
        <f>ROUNDUP(O72/30,0)</f>
        <v>2</v>
      </c>
      <c r="P73" s="220">
        <f>ROUNDUP(P72/30,0)</f>
        <v>2</v>
      </c>
    </row>
    <row r="78" spans="1:18" x14ac:dyDescent="0.25">
      <c r="A78" s="217" t="s">
        <v>148</v>
      </c>
    </row>
    <row r="79" spans="1:18" ht="15.75" customHeight="1" x14ac:dyDescent="0.25">
      <c r="A79" s="219" t="s">
        <v>18</v>
      </c>
    </row>
    <row r="80" spans="1:18" ht="174" customHeight="1" x14ac:dyDescent="0.25">
      <c r="A80" s="218" t="s">
        <v>147</v>
      </c>
    </row>
    <row r="81" spans="1:1" x14ac:dyDescent="0.25">
      <c r="A81" s="219" t="s">
        <v>19</v>
      </c>
    </row>
    <row r="82" spans="1:1" ht="150" x14ac:dyDescent="0.25">
      <c r="A82" s="218" t="s">
        <v>195</v>
      </c>
    </row>
  </sheetData>
  <mergeCells count="7">
    <mergeCell ref="A28:B28"/>
    <mergeCell ref="A1:Q1"/>
    <mergeCell ref="H18:I18"/>
    <mergeCell ref="O18:P18"/>
    <mergeCell ref="H21:I21"/>
    <mergeCell ref="O21:P21"/>
    <mergeCell ref="O22:P22"/>
  </mergeCells>
  <conditionalFormatting sqref="Q23:Y23 J22:M22">
    <cfRule type="cellIs" dxfId="23" priority="3" operator="greaterThan">
      <formula>$I$19</formula>
    </cfRule>
  </conditionalFormatting>
  <conditionalFormatting sqref="C52:F52 G47:G53 H52:P52">
    <cfRule type="cellIs" dxfId="22" priority="4" operator="greaterThan">
      <formula>#REF!</formula>
    </cfRule>
  </conditionalFormatting>
  <conditionalFormatting sqref="Q23:Y23">
    <cfRule type="cellIs" dxfId="21" priority="2" operator="greaterThan">
      <formula>"$P$19"</formula>
    </cfRule>
  </conditionalFormatting>
  <conditionalFormatting sqref="J22:M22">
    <cfRule type="cellIs" dxfId="20" priority="1" operator="greaterThan">
      <formula>"$I$19"</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731B3-9EC7-49E8-BA62-74E86B07A256}">
  <dimension ref="A1:Y78"/>
  <sheetViews>
    <sheetView zoomScale="80" zoomScaleNormal="80" workbookViewId="0">
      <selection activeCell="Q24" sqref="Q24"/>
    </sheetView>
  </sheetViews>
  <sheetFormatPr defaultRowHeight="15" x14ac:dyDescent="0.25"/>
  <cols>
    <col min="1" max="1" width="34.28515625" customWidth="1"/>
    <col min="2" max="7" width="8.7109375" customWidth="1"/>
    <col min="8" max="8" width="11.140625" customWidth="1"/>
    <col min="9" max="14" width="8.7109375" customWidth="1"/>
    <col min="15" max="15" width="9.42578125" customWidth="1"/>
    <col min="16" max="16" width="8.7109375" customWidth="1"/>
  </cols>
  <sheetData>
    <row r="1" spans="1:25" ht="18.75" x14ac:dyDescent="0.3">
      <c r="A1" s="450" t="s">
        <v>81</v>
      </c>
      <c r="B1" s="450"/>
      <c r="C1" s="450"/>
      <c r="D1" s="450"/>
      <c r="E1" s="450"/>
      <c r="F1" s="450"/>
      <c r="G1" s="450"/>
      <c r="H1" s="450"/>
      <c r="I1" s="450"/>
      <c r="J1" s="450"/>
      <c r="K1" s="450"/>
      <c r="L1" s="450"/>
      <c r="M1" s="450"/>
      <c r="N1" s="450"/>
      <c r="O1" s="450"/>
      <c r="P1" s="450"/>
      <c r="Q1" s="450"/>
    </row>
    <row r="3" spans="1:25" s="78" customFormat="1" ht="30" x14ac:dyDescent="0.25">
      <c r="A3" s="3"/>
      <c r="B3" s="89" t="s">
        <v>191</v>
      </c>
      <c r="C3" s="89" t="s">
        <v>1</v>
      </c>
      <c r="D3" s="90" t="s">
        <v>2</v>
      </c>
      <c r="E3" s="90" t="s">
        <v>3</v>
      </c>
      <c r="F3" s="90" t="s">
        <v>4</v>
      </c>
      <c r="G3" s="90" t="s">
        <v>5</v>
      </c>
      <c r="H3" s="90" t="s">
        <v>6</v>
      </c>
      <c r="I3" s="91" t="s">
        <v>7</v>
      </c>
      <c r="J3" s="91" t="s">
        <v>8</v>
      </c>
      <c r="K3" s="91" t="s">
        <v>9</v>
      </c>
      <c r="L3" s="91" t="s">
        <v>10</v>
      </c>
      <c r="M3" s="91" t="s">
        <v>11</v>
      </c>
      <c r="N3" s="91" t="s">
        <v>12</v>
      </c>
      <c r="O3" s="91" t="s">
        <v>13</v>
      </c>
      <c r="P3" s="91" t="s">
        <v>14</v>
      </c>
      <c r="Q3" s="8" t="s">
        <v>16</v>
      </c>
    </row>
    <row r="4" spans="1:25" x14ac:dyDescent="0.25">
      <c r="A4" s="5" t="s">
        <v>16</v>
      </c>
      <c r="B4" s="6">
        <v>0</v>
      </c>
      <c r="C4" s="6">
        <v>0</v>
      </c>
      <c r="D4" s="6">
        <v>16</v>
      </c>
      <c r="E4" s="6">
        <v>30</v>
      </c>
      <c r="F4" s="6">
        <v>33</v>
      </c>
      <c r="G4" s="6">
        <v>47</v>
      </c>
      <c r="H4" s="6">
        <v>85</v>
      </c>
      <c r="I4" s="6">
        <v>166</v>
      </c>
      <c r="J4" s="6">
        <v>236</v>
      </c>
      <c r="K4" s="6">
        <v>181</v>
      </c>
      <c r="L4" s="6">
        <v>205</v>
      </c>
      <c r="M4" s="6">
        <v>208</v>
      </c>
      <c r="N4" s="6">
        <v>147</v>
      </c>
      <c r="O4" s="6">
        <v>122</v>
      </c>
      <c r="P4" s="6">
        <v>57</v>
      </c>
      <c r="Q4" s="6">
        <f>SUM(B4:P4)</f>
        <v>1533</v>
      </c>
    </row>
    <row r="5" spans="1:25" x14ac:dyDescent="0.25">
      <c r="A5" s="5"/>
    </row>
    <row r="6" spans="1:25" x14ac:dyDescent="0.25">
      <c r="A6" s="9" t="s">
        <v>70</v>
      </c>
      <c r="B6" s="9"/>
      <c r="C6" s="9"/>
    </row>
    <row r="8" spans="1:25" x14ac:dyDescent="0.25">
      <c r="A8" s="5" t="s">
        <v>62</v>
      </c>
      <c r="D8" s="2"/>
      <c r="H8" s="2"/>
    </row>
    <row r="9" spans="1:25" x14ac:dyDescent="0.25">
      <c r="A9" t="s">
        <v>18</v>
      </c>
      <c r="B9">
        <f t="shared" ref="B9:P9" si="0">ROUNDUP((B4*0.36)/12*7,0)</f>
        <v>0</v>
      </c>
      <c r="C9">
        <f t="shared" si="0"/>
        <v>0</v>
      </c>
      <c r="D9">
        <f t="shared" si="0"/>
        <v>4</v>
      </c>
      <c r="E9">
        <f t="shared" si="0"/>
        <v>7</v>
      </c>
      <c r="F9">
        <f t="shared" si="0"/>
        <v>7</v>
      </c>
      <c r="G9">
        <f t="shared" si="0"/>
        <v>10</v>
      </c>
      <c r="H9">
        <f t="shared" si="0"/>
        <v>18</v>
      </c>
      <c r="I9">
        <f t="shared" si="0"/>
        <v>35</v>
      </c>
      <c r="J9">
        <f t="shared" si="0"/>
        <v>50</v>
      </c>
      <c r="K9">
        <f t="shared" si="0"/>
        <v>39</v>
      </c>
      <c r="L9">
        <f t="shared" si="0"/>
        <v>44</v>
      </c>
      <c r="M9">
        <f t="shared" si="0"/>
        <v>44</v>
      </c>
      <c r="N9">
        <f t="shared" si="0"/>
        <v>31</v>
      </c>
      <c r="O9">
        <f t="shared" si="0"/>
        <v>26</v>
      </c>
      <c r="P9">
        <f t="shared" si="0"/>
        <v>12</v>
      </c>
      <c r="Q9" s="5">
        <f>SUM(B9:P9)</f>
        <v>327</v>
      </c>
    </row>
    <row r="10" spans="1:25" x14ac:dyDescent="0.25">
      <c r="A10" t="s">
        <v>19</v>
      </c>
      <c r="B10">
        <f t="shared" ref="B10:P10" si="1">ROUNDUP((B4*0.36)-B9,0)</f>
        <v>0</v>
      </c>
      <c r="C10">
        <f t="shared" si="1"/>
        <v>0</v>
      </c>
      <c r="D10">
        <f t="shared" si="1"/>
        <v>2</v>
      </c>
      <c r="E10">
        <f t="shared" si="1"/>
        <v>4</v>
      </c>
      <c r="F10">
        <f t="shared" si="1"/>
        <v>5</v>
      </c>
      <c r="G10">
        <f t="shared" si="1"/>
        <v>7</v>
      </c>
      <c r="H10">
        <f t="shared" si="1"/>
        <v>13</v>
      </c>
      <c r="I10">
        <f t="shared" si="1"/>
        <v>25</v>
      </c>
      <c r="J10">
        <f t="shared" si="1"/>
        <v>35</v>
      </c>
      <c r="K10">
        <f t="shared" si="1"/>
        <v>27</v>
      </c>
      <c r="L10">
        <f t="shared" si="1"/>
        <v>30</v>
      </c>
      <c r="M10">
        <f t="shared" si="1"/>
        <v>31</v>
      </c>
      <c r="N10">
        <f t="shared" si="1"/>
        <v>22</v>
      </c>
      <c r="O10">
        <f t="shared" si="1"/>
        <v>18</v>
      </c>
      <c r="P10">
        <f t="shared" si="1"/>
        <v>9</v>
      </c>
      <c r="Q10" s="5">
        <f>SUM(B10:P10)</f>
        <v>228</v>
      </c>
    </row>
    <row r="11" spans="1:25" x14ac:dyDescent="0.25">
      <c r="A11" s="5" t="s">
        <v>20</v>
      </c>
      <c r="Q11" s="5"/>
    </row>
    <row r="12" spans="1:25" x14ac:dyDescent="0.25">
      <c r="A12" t="s">
        <v>21</v>
      </c>
      <c r="B12">
        <f>B9</f>
        <v>0</v>
      </c>
      <c r="C12">
        <f>C9+B9</f>
        <v>0</v>
      </c>
      <c r="D12">
        <f t="shared" ref="D12:P13" si="2">D9+C12</f>
        <v>4</v>
      </c>
      <c r="E12">
        <f t="shared" si="2"/>
        <v>11</v>
      </c>
      <c r="F12">
        <f t="shared" si="2"/>
        <v>18</v>
      </c>
      <c r="G12">
        <f t="shared" si="2"/>
        <v>28</v>
      </c>
      <c r="H12">
        <f t="shared" si="2"/>
        <v>46</v>
      </c>
      <c r="I12">
        <f t="shared" si="2"/>
        <v>81</v>
      </c>
      <c r="J12">
        <f t="shared" si="2"/>
        <v>131</v>
      </c>
      <c r="K12">
        <f t="shared" si="2"/>
        <v>170</v>
      </c>
      <c r="L12">
        <f t="shared" si="2"/>
        <v>214</v>
      </c>
      <c r="M12">
        <f t="shared" si="2"/>
        <v>258</v>
      </c>
      <c r="N12">
        <f t="shared" si="2"/>
        <v>289</v>
      </c>
      <c r="O12">
        <f t="shared" si="2"/>
        <v>315</v>
      </c>
      <c r="P12">
        <f t="shared" si="2"/>
        <v>327</v>
      </c>
      <c r="Q12" s="5">
        <f>P12</f>
        <v>327</v>
      </c>
    </row>
    <row r="13" spans="1:25" x14ac:dyDescent="0.25">
      <c r="A13" t="s">
        <v>19</v>
      </c>
      <c r="B13">
        <f>B10</f>
        <v>0</v>
      </c>
      <c r="C13">
        <f>C10+B10</f>
        <v>0</v>
      </c>
      <c r="D13">
        <f>D10+C13</f>
        <v>2</v>
      </c>
      <c r="E13">
        <f t="shared" si="2"/>
        <v>6</v>
      </c>
      <c r="F13">
        <f t="shared" si="2"/>
        <v>11</v>
      </c>
      <c r="G13">
        <f t="shared" si="2"/>
        <v>18</v>
      </c>
      <c r="H13">
        <f t="shared" si="2"/>
        <v>31</v>
      </c>
      <c r="I13">
        <f t="shared" si="2"/>
        <v>56</v>
      </c>
      <c r="J13">
        <f t="shared" si="2"/>
        <v>91</v>
      </c>
      <c r="K13">
        <f t="shared" si="2"/>
        <v>118</v>
      </c>
      <c r="L13">
        <f t="shared" si="2"/>
        <v>148</v>
      </c>
      <c r="M13">
        <f t="shared" si="2"/>
        <v>179</v>
      </c>
      <c r="N13">
        <f t="shared" si="2"/>
        <v>201</v>
      </c>
      <c r="O13">
        <f t="shared" si="2"/>
        <v>219</v>
      </c>
      <c r="P13">
        <f t="shared" si="2"/>
        <v>228</v>
      </c>
      <c r="Q13" s="5">
        <f>P13</f>
        <v>228</v>
      </c>
    </row>
    <row r="15" spans="1:25" ht="15.75" x14ac:dyDescent="0.25">
      <c r="A15" s="26" t="s">
        <v>41</v>
      </c>
      <c r="B15" s="27"/>
      <c r="C15" s="27"/>
      <c r="D15" s="27"/>
      <c r="E15" s="27"/>
      <c r="F15" s="27"/>
      <c r="H15" s="47" t="s">
        <v>43</v>
      </c>
      <c r="I15" s="48"/>
      <c r="J15" s="48"/>
      <c r="K15" s="48"/>
      <c r="L15" s="48"/>
      <c r="M15" s="48"/>
      <c r="O15" s="64" t="s">
        <v>45</v>
      </c>
      <c r="P15" s="65"/>
      <c r="Q15" s="65"/>
      <c r="R15" s="65"/>
      <c r="S15" s="65"/>
      <c r="T15" s="65"/>
      <c r="U15" s="65"/>
      <c r="V15" s="65"/>
      <c r="W15" s="65"/>
      <c r="X15" s="65"/>
      <c r="Y15" s="65"/>
    </row>
    <row r="16" spans="1:25" s="141" customFormat="1" ht="42.4" customHeight="1" thickBot="1" x14ac:dyDescent="0.3">
      <c r="A16" s="138" t="s">
        <v>77</v>
      </c>
      <c r="B16" s="139" t="s">
        <v>37</v>
      </c>
      <c r="C16" s="140" t="s">
        <v>38</v>
      </c>
      <c r="D16" s="140" t="s">
        <v>39</v>
      </c>
      <c r="E16" s="140" t="s">
        <v>40</v>
      </c>
      <c r="F16" s="140" t="s">
        <v>46</v>
      </c>
      <c r="H16" s="142" t="str">
        <f>A16</f>
        <v>Lightcliffe, Northowram &amp; Shelf</v>
      </c>
      <c r="I16" s="143" t="s">
        <v>37</v>
      </c>
      <c r="J16" s="143" t="s">
        <v>38</v>
      </c>
      <c r="K16" s="143" t="s">
        <v>39</v>
      </c>
      <c r="L16" s="143" t="s">
        <v>40</v>
      </c>
      <c r="M16" s="143" t="s">
        <v>46</v>
      </c>
      <c r="O16" s="144" t="str">
        <f>A16</f>
        <v>Lightcliffe, Northowram &amp; Shelf</v>
      </c>
      <c r="P16" s="145" t="s">
        <v>37</v>
      </c>
      <c r="Q16" s="145" t="s">
        <v>47</v>
      </c>
      <c r="R16" s="145" t="s">
        <v>48</v>
      </c>
      <c r="S16" s="145" t="s">
        <v>49</v>
      </c>
      <c r="T16" s="145" t="s">
        <v>50</v>
      </c>
      <c r="U16" s="145" t="s">
        <v>51</v>
      </c>
      <c r="V16" s="145" t="s">
        <v>52</v>
      </c>
      <c r="W16" s="145" t="s">
        <v>53</v>
      </c>
      <c r="X16" s="145" t="s">
        <v>54</v>
      </c>
      <c r="Y16" s="145" t="s">
        <v>149</v>
      </c>
    </row>
    <row r="17" spans="1:25" ht="15.75" thickBot="1" x14ac:dyDescent="0.3">
      <c r="A17" s="29" t="s">
        <v>71</v>
      </c>
      <c r="B17" s="132">
        <v>210</v>
      </c>
      <c r="C17" s="135">
        <v>164</v>
      </c>
      <c r="D17" s="132">
        <v>149</v>
      </c>
      <c r="E17" s="132">
        <v>140</v>
      </c>
      <c r="F17" s="132">
        <v>126</v>
      </c>
      <c r="H17" s="50" t="s">
        <v>26</v>
      </c>
      <c r="I17" s="146">
        <f>B23</f>
        <v>1680</v>
      </c>
      <c r="J17" s="146">
        <f>C23</f>
        <v>1532</v>
      </c>
      <c r="K17" s="146">
        <f>D23</f>
        <v>1522</v>
      </c>
      <c r="L17" s="146">
        <f>E23</f>
        <v>1497</v>
      </c>
      <c r="M17" s="146">
        <f>F23</f>
        <v>1460</v>
      </c>
      <c r="O17" s="67" t="s">
        <v>26</v>
      </c>
      <c r="P17" s="158">
        <f>$I17</f>
        <v>1680</v>
      </c>
      <c r="Q17" s="158">
        <f>$L17</f>
        <v>1497</v>
      </c>
      <c r="R17" s="158">
        <f t="shared" ref="R17:Y17" si="3">$L17</f>
        <v>1497</v>
      </c>
      <c r="S17" s="158">
        <f t="shared" si="3"/>
        <v>1497</v>
      </c>
      <c r="T17" s="158">
        <f t="shared" si="3"/>
        <v>1497</v>
      </c>
      <c r="U17" s="158">
        <f t="shared" si="3"/>
        <v>1497</v>
      </c>
      <c r="V17" s="158">
        <f t="shared" si="3"/>
        <v>1497</v>
      </c>
      <c r="W17" s="158">
        <f t="shared" si="3"/>
        <v>1497</v>
      </c>
      <c r="X17" s="158">
        <f t="shared" si="3"/>
        <v>1497</v>
      </c>
      <c r="Y17" s="158">
        <f t="shared" si="3"/>
        <v>1497</v>
      </c>
    </row>
    <row r="18" spans="1:25" ht="48.75" customHeight="1" thickBot="1" x14ac:dyDescent="0.3">
      <c r="A18" s="31" t="s">
        <v>72</v>
      </c>
      <c r="B18" s="133">
        <v>420</v>
      </c>
      <c r="C18" s="135">
        <v>403</v>
      </c>
      <c r="D18" s="133">
        <v>400</v>
      </c>
      <c r="E18" s="133">
        <v>401</v>
      </c>
      <c r="F18" s="133">
        <v>390</v>
      </c>
      <c r="H18" s="457" t="s">
        <v>145</v>
      </c>
      <c r="I18" s="458"/>
      <c r="J18" s="52">
        <f>C24</f>
        <v>17</v>
      </c>
      <c r="K18" s="52">
        <f>D24</f>
        <v>17</v>
      </c>
      <c r="L18" s="52">
        <f>E24</f>
        <v>17</v>
      </c>
      <c r="M18" s="52">
        <f>F24</f>
        <v>17</v>
      </c>
      <c r="O18" s="451" t="s">
        <v>145</v>
      </c>
      <c r="P18" s="452"/>
      <c r="Q18" s="69">
        <f>$M18</f>
        <v>17</v>
      </c>
      <c r="R18" s="69">
        <f t="shared" ref="R18:Y18" si="4">$M18</f>
        <v>17</v>
      </c>
      <c r="S18" s="69">
        <f t="shared" si="4"/>
        <v>17</v>
      </c>
      <c r="T18" s="69">
        <f t="shared" si="4"/>
        <v>17</v>
      </c>
      <c r="U18" s="69">
        <f t="shared" si="4"/>
        <v>17</v>
      </c>
      <c r="V18" s="69">
        <f t="shared" si="4"/>
        <v>17</v>
      </c>
      <c r="W18" s="69">
        <f t="shared" si="4"/>
        <v>17</v>
      </c>
      <c r="X18" s="69">
        <f t="shared" si="4"/>
        <v>17</v>
      </c>
      <c r="Y18" s="69">
        <f t="shared" si="4"/>
        <v>17</v>
      </c>
    </row>
    <row r="19" spans="1:25" ht="24.75" customHeight="1" thickBot="1" x14ac:dyDescent="0.3">
      <c r="A19" s="31" t="s">
        <v>73</v>
      </c>
      <c r="B19" s="133">
        <v>420</v>
      </c>
      <c r="C19" s="133">
        <v>414</v>
      </c>
      <c r="D19" s="133">
        <v>420</v>
      </c>
      <c r="E19" s="133">
        <v>416</v>
      </c>
      <c r="F19" s="133">
        <v>405</v>
      </c>
      <c r="H19" s="56" t="s">
        <v>26</v>
      </c>
      <c r="I19" s="147">
        <f>I17</f>
        <v>1680</v>
      </c>
      <c r="J19" s="147">
        <f>J18+J17</f>
        <v>1549</v>
      </c>
      <c r="K19" s="147">
        <f t="shared" ref="K19:M19" si="5">K18+K17</f>
        <v>1539</v>
      </c>
      <c r="L19" s="147">
        <f t="shared" si="5"/>
        <v>1514</v>
      </c>
      <c r="M19" s="147">
        <f t="shared" si="5"/>
        <v>1477</v>
      </c>
      <c r="O19" s="73" t="s">
        <v>26</v>
      </c>
      <c r="P19" s="159">
        <f>P17</f>
        <v>1680</v>
      </c>
      <c r="Q19" s="74">
        <f>Q18+Q17</f>
        <v>1514</v>
      </c>
      <c r="R19" s="74">
        <f t="shared" ref="R19:Y19" si="6">R18+R17</f>
        <v>1514</v>
      </c>
      <c r="S19" s="74">
        <f t="shared" si="6"/>
        <v>1514</v>
      </c>
      <c r="T19" s="74">
        <f t="shared" si="6"/>
        <v>1514</v>
      </c>
      <c r="U19" s="74">
        <f t="shared" si="6"/>
        <v>1514</v>
      </c>
      <c r="V19" s="74">
        <f t="shared" si="6"/>
        <v>1514</v>
      </c>
      <c r="W19" s="74">
        <f t="shared" si="6"/>
        <v>1514</v>
      </c>
      <c r="X19" s="74">
        <f t="shared" si="6"/>
        <v>1514</v>
      </c>
      <c r="Y19" s="74">
        <f t="shared" si="6"/>
        <v>1514</v>
      </c>
    </row>
    <row r="20" spans="1:25" ht="23.25" customHeight="1" thickBot="1" x14ac:dyDescent="0.3">
      <c r="A20" s="31" t="s">
        <v>74</v>
      </c>
      <c r="B20" s="133">
        <v>105</v>
      </c>
      <c r="C20" s="133">
        <v>105</v>
      </c>
      <c r="D20" s="133">
        <v>105</v>
      </c>
      <c r="E20" s="133">
        <v>106</v>
      </c>
      <c r="F20" s="133">
        <v>105</v>
      </c>
      <c r="H20" s="154" t="s">
        <v>42</v>
      </c>
      <c r="I20" s="155"/>
      <c r="J20" s="58">
        <f>E12</f>
        <v>11</v>
      </c>
      <c r="K20" s="58">
        <f t="shared" ref="K20:M20" si="7">F12</f>
        <v>18</v>
      </c>
      <c r="L20" s="58">
        <f t="shared" si="7"/>
        <v>28</v>
      </c>
      <c r="M20" s="58">
        <f t="shared" si="7"/>
        <v>46</v>
      </c>
      <c r="O20" s="152" t="s">
        <v>42</v>
      </c>
      <c r="P20" s="153"/>
      <c r="Q20" s="75">
        <f>I12</f>
        <v>81</v>
      </c>
      <c r="R20" s="75">
        <f t="shared" ref="R20:Y20" si="8">J12</f>
        <v>131</v>
      </c>
      <c r="S20" s="75">
        <f t="shared" si="8"/>
        <v>170</v>
      </c>
      <c r="T20" s="75">
        <f t="shared" si="8"/>
        <v>214</v>
      </c>
      <c r="U20" s="75">
        <f t="shared" si="8"/>
        <v>258</v>
      </c>
      <c r="V20" s="75">
        <f t="shared" si="8"/>
        <v>289</v>
      </c>
      <c r="W20" s="75">
        <f t="shared" si="8"/>
        <v>315</v>
      </c>
      <c r="X20" s="75">
        <f t="shared" si="8"/>
        <v>327</v>
      </c>
      <c r="Y20" s="75">
        <f t="shared" si="8"/>
        <v>327</v>
      </c>
    </row>
    <row r="21" spans="1:25" ht="26.25" customHeight="1" thickBot="1" x14ac:dyDescent="0.3">
      <c r="A21" s="31" t="s">
        <v>75</v>
      </c>
      <c r="B21" s="133">
        <v>315</v>
      </c>
      <c r="C21" s="133">
        <v>245</v>
      </c>
      <c r="D21" s="133">
        <v>243</v>
      </c>
      <c r="E21" s="133">
        <v>231</v>
      </c>
      <c r="F21" s="133">
        <v>232</v>
      </c>
      <c r="H21" s="459" t="s">
        <v>133</v>
      </c>
      <c r="I21" s="460"/>
      <c r="J21" s="58"/>
      <c r="K21" s="58"/>
      <c r="L21" s="58"/>
      <c r="M21" s="379">
        <f>IF(E23-F23&gt;=0,(E23-F23),0)</f>
        <v>37</v>
      </c>
      <c r="O21" s="453" t="s">
        <v>132</v>
      </c>
      <c r="P21" s="454"/>
      <c r="Q21" s="174">
        <v>-8</v>
      </c>
      <c r="R21" s="174">
        <v>-1</v>
      </c>
      <c r="S21" s="174">
        <v>8.0219983350988855</v>
      </c>
      <c r="T21" s="174">
        <v>-11.666156149246859</v>
      </c>
      <c r="U21" s="174">
        <v>0</v>
      </c>
      <c r="V21" s="174">
        <v>0</v>
      </c>
      <c r="W21" s="174"/>
      <c r="X21" s="174"/>
      <c r="Y21" s="174"/>
    </row>
    <row r="22" spans="1:25" ht="24.75" thickBot="1" x14ac:dyDescent="0.3">
      <c r="A22" s="31" t="s">
        <v>76</v>
      </c>
      <c r="B22" s="133">
        <v>210</v>
      </c>
      <c r="C22" s="133">
        <v>201</v>
      </c>
      <c r="D22" s="133">
        <v>205</v>
      </c>
      <c r="E22" s="133">
        <v>203</v>
      </c>
      <c r="F22" s="133">
        <v>202</v>
      </c>
      <c r="H22" s="61" t="s">
        <v>27</v>
      </c>
      <c r="I22" s="62"/>
      <c r="J22" s="171">
        <f t="shared" ref="J22:L22" si="9">SUM(J19:J21)</f>
        <v>1560</v>
      </c>
      <c r="K22" s="171">
        <f t="shared" si="9"/>
        <v>1557</v>
      </c>
      <c r="L22" s="171">
        <f t="shared" si="9"/>
        <v>1542</v>
      </c>
      <c r="M22" s="171">
        <f>SUM(M19:M21)</f>
        <v>1560</v>
      </c>
      <c r="O22" s="453" t="s">
        <v>20</v>
      </c>
      <c r="P22" s="454"/>
      <c r="Q22" s="174">
        <f>Q21</f>
        <v>-8</v>
      </c>
      <c r="R22" s="174">
        <f>Q22+R21</f>
        <v>-9</v>
      </c>
      <c r="S22" s="174">
        <f t="shared" ref="S22:Y22" si="10">R22+S21</f>
        <v>-0.97800166490111451</v>
      </c>
      <c r="T22" s="174">
        <f t="shared" si="10"/>
        <v>-12.644157814147974</v>
      </c>
      <c r="U22" s="174">
        <f t="shared" si="10"/>
        <v>-12.644157814147974</v>
      </c>
      <c r="V22" s="174">
        <f t="shared" si="10"/>
        <v>-12.644157814147974</v>
      </c>
      <c r="W22" s="174">
        <f t="shared" si="10"/>
        <v>-12.644157814147974</v>
      </c>
      <c r="X22" s="174">
        <f t="shared" si="10"/>
        <v>-12.644157814147974</v>
      </c>
      <c r="Y22" s="174">
        <f t="shared" si="10"/>
        <v>-12.644157814147974</v>
      </c>
    </row>
    <row r="23" spans="1:25" ht="22.5" customHeight="1" thickBot="1" x14ac:dyDescent="0.3">
      <c r="A23" s="46" t="s">
        <v>26</v>
      </c>
      <c r="B23" s="134">
        <f>SUM(B17:B22)</f>
        <v>1680</v>
      </c>
      <c r="C23" s="134">
        <f>SUM(C17:C22)</f>
        <v>1532</v>
      </c>
      <c r="D23" s="134">
        <f>SUM(D17:D22)</f>
        <v>1522</v>
      </c>
      <c r="E23" s="134">
        <f>SUM(E17:E22)</f>
        <v>1497</v>
      </c>
      <c r="F23" s="134">
        <f>SUM(F17:F22)</f>
        <v>1460</v>
      </c>
      <c r="H23" s="2"/>
      <c r="I23" s="2"/>
      <c r="J23" s="2"/>
      <c r="K23" s="2"/>
      <c r="L23" s="2"/>
      <c r="M23" s="2"/>
      <c r="O23" s="76" t="s">
        <v>27</v>
      </c>
      <c r="P23" s="77"/>
      <c r="Q23" s="175">
        <f>SUM(Q19:Q20)+Q22</f>
        <v>1587</v>
      </c>
      <c r="R23" s="175">
        <f t="shared" ref="R23:Y23" si="11">SUM(R19:R20)+R22</f>
        <v>1636</v>
      </c>
      <c r="S23" s="175">
        <f t="shared" si="11"/>
        <v>1683.0219983350989</v>
      </c>
      <c r="T23" s="175">
        <f t="shared" si="11"/>
        <v>1715.355842185852</v>
      </c>
      <c r="U23" s="175">
        <f t="shared" si="11"/>
        <v>1759.355842185852</v>
      </c>
      <c r="V23" s="175">
        <f t="shared" si="11"/>
        <v>1790.355842185852</v>
      </c>
      <c r="W23" s="175">
        <f t="shared" si="11"/>
        <v>1816.355842185852</v>
      </c>
      <c r="X23" s="175">
        <f t="shared" si="11"/>
        <v>1828.355842185852</v>
      </c>
      <c r="Y23" s="175">
        <f t="shared" si="11"/>
        <v>1828.355842185852</v>
      </c>
    </row>
    <row r="24" spans="1:25" ht="24.75" customHeight="1" thickBot="1" x14ac:dyDescent="0.3">
      <c r="A24" s="455" t="s">
        <v>145</v>
      </c>
      <c r="B24" s="478"/>
      <c r="C24" s="35">
        <v>17</v>
      </c>
      <c r="D24" s="35">
        <v>17</v>
      </c>
      <c r="E24" s="35">
        <v>17</v>
      </c>
      <c r="F24" s="35">
        <v>17</v>
      </c>
      <c r="H24" t="s">
        <v>56</v>
      </c>
      <c r="O24" s="2"/>
      <c r="P24" s="2"/>
      <c r="Q24" s="172">
        <f>IF(Q23-$P17&lt;=0,0,Q23-$P17)</f>
        <v>0</v>
      </c>
      <c r="R24" s="172">
        <f t="shared" ref="R24:Y24" si="12">IF(R23-$P17&lt;=0,0,R23-$P17)</f>
        <v>0</v>
      </c>
      <c r="S24" s="172">
        <f t="shared" si="12"/>
        <v>3.0219983350989423</v>
      </c>
      <c r="T24" s="172">
        <f t="shared" si="12"/>
        <v>35.355842185851998</v>
      </c>
      <c r="U24" s="172">
        <f t="shared" si="12"/>
        <v>79.355842185851998</v>
      </c>
      <c r="V24" s="172">
        <f t="shared" si="12"/>
        <v>110.355842185852</v>
      </c>
      <c r="W24" s="172">
        <f t="shared" si="12"/>
        <v>136.355842185852</v>
      </c>
      <c r="X24" s="172">
        <f t="shared" si="12"/>
        <v>148.355842185852</v>
      </c>
      <c r="Y24" s="172">
        <f t="shared" si="12"/>
        <v>148.355842185852</v>
      </c>
    </row>
    <row r="25" spans="1:25" ht="24.75" customHeight="1" thickBot="1" x14ac:dyDescent="0.3">
      <c r="A25" s="45" t="s">
        <v>27</v>
      </c>
      <c r="B25" s="36"/>
      <c r="C25" s="137">
        <f>C24+C23</f>
        <v>1549</v>
      </c>
      <c r="D25" s="137">
        <f t="shared" ref="D25:F25" si="13">D24+D23</f>
        <v>1539</v>
      </c>
      <c r="E25" s="137">
        <f t="shared" si="13"/>
        <v>1514</v>
      </c>
      <c r="F25" s="137">
        <f t="shared" si="13"/>
        <v>1477</v>
      </c>
      <c r="H25" t="s">
        <v>55</v>
      </c>
      <c r="O25" s="2"/>
      <c r="P25" s="2"/>
      <c r="Q25" s="2"/>
      <c r="R25" s="2"/>
      <c r="S25" s="2"/>
      <c r="T25" s="2"/>
      <c r="U25" s="2"/>
      <c r="V25" s="2"/>
      <c r="W25" s="2"/>
      <c r="X25" s="2"/>
      <c r="Y25" s="2"/>
    </row>
    <row r="26" spans="1:25" x14ac:dyDescent="0.25">
      <c r="A26" s="27"/>
      <c r="B26" s="27"/>
      <c r="C26" s="27"/>
      <c r="D26" s="27"/>
      <c r="E26" s="27"/>
      <c r="F26" s="27"/>
      <c r="H26" t="s">
        <v>57</v>
      </c>
      <c r="O26" s="2"/>
      <c r="P26" s="2"/>
    </row>
    <row r="27" spans="1:25" x14ac:dyDescent="0.25">
      <c r="A27" s="27"/>
      <c r="B27" s="27"/>
      <c r="C27" s="27"/>
      <c r="D27" s="27"/>
      <c r="E27" s="27"/>
      <c r="F27" s="27"/>
      <c r="O27" s="2"/>
      <c r="P27" s="2"/>
    </row>
    <row r="28" spans="1:25" x14ac:dyDescent="0.25">
      <c r="N28" s="2"/>
      <c r="O28" s="2"/>
      <c r="P28" s="2"/>
    </row>
    <row r="29" spans="1:25" ht="15.75" x14ac:dyDescent="0.25">
      <c r="A29" s="10" t="s">
        <v>67</v>
      </c>
      <c r="B29" s="11"/>
      <c r="C29" s="11"/>
      <c r="D29" s="11"/>
      <c r="E29" s="11"/>
      <c r="F29" s="11"/>
      <c r="G29" s="11"/>
      <c r="H29" s="11"/>
      <c r="I29" s="11"/>
      <c r="J29" s="11"/>
      <c r="K29" s="11"/>
      <c r="L29" s="11"/>
      <c r="M29" s="11"/>
      <c r="N29" s="11"/>
      <c r="O29" s="11"/>
      <c r="P29" s="11"/>
    </row>
    <row r="30" spans="1:25" ht="15.75" thickBot="1" x14ac:dyDescent="0.3">
      <c r="A30" s="12" t="str">
        <f>A16</f>
        <v>Lightcliffe, Northowram &amp; Shelf</v>
      </c>
      <c r="B30" s="11" t="s">
        <v>37</v>
      </c>
      <c r="C30" s="82" t="s">
        <v>38</v>
      </c>
      <c r="D30" s="82" t="s">
        <v>39</v>
      </c>
      <c r="E30" s="82" t="s">
        <v>40</v>
      </c>
      <c r="F30" s="82" t="s">
        <v>46</v>
      </c>
      <c r="G30" s="11"/>
      <c r="H30" s="11"/>
      <c r="I30" s="11"/>
      <c r="J30" s="11"/>
      <c r="K30" s="11"/>
      <c r="L30" s="11"/>
      <c r="M30" s="11"/>
      <c r="N30" s="11"/>
      <c r="O30" s="11"/>
      <c r="P30" s="11"/>
    </row>
    <row r="31" spans="1:25" ht="15.75" thickBot="1" x14ac:dyDescent="0.3">
      <c r="A31" s="13" t="s">
        <v>71</v>
      </c>
      <c r="B31" s="14">
        <v>30</v>
      </c>
      <c r="C31" s="148">
        <v>16</v>
      </c>
      <c r="D31" s="148">
        <v>17</v>
      </c>
      <c r="E31" s="148">
        <v>18</v>
      </c>
      <c r="F31" s="148">
        <v>16</v>
      </c>
      <c r="G31" s="11"/>
      <c r="H31" s="11"/>
      <c r="I31" s="11"/>
      <c r="J31" s="11"/>
      <c r="K31" s="11"/>
      <c r="L31" s="11"/>
      <c r="M31" s="11"/>
      <c r="N31" s="11"/>
      <c r="O31" s="11"/>
      <c r="P31" s="11"/>
    </row>
    <row r="32" spans="1:25" ht="15.75" thickBot="1" x14ac:dyDescent="0.3">
      <c r="A32" s="15" t="s">
        <v>72</v>
      </c>
      <c r="B32" s="16">
        <v>60</v>
      </c>
      <c r="C32" s="149">
        <v>50</v>
      </c>
      <c r="D32" s="149">
        <v>55</v>
      </c>
      <c r="E32" s="149">
        <v>58</v>
      </c>
      <c r="F32" s="149">
        <v>50</v>
      </c>
      <c r="G32" s="11"/>
      <c r="H32" s="11"/>
      <c r="I32" s="11"/>
      <c r="J32" s="11"/>
      <c r="K32" s="11"/>
      <c r="L32" s="11"/>
      <c r="M32" s="11"/>
      <c r="N32" s="11"/>
      <c r="O32" s="11"/>
      <c r="P32" s="11"/>
    </row>
    <row r="33" spans="1:16" ht="15.75" thickBot="1" x14ac:dyDescent="0.3">
      <c r="A33" s="15" t="s">
        <v>73</v>
      </c>
      <c r="B33" s="16">
        <v>60</v>
      </c>
      <c r="C33" s="149">
        <v>58</v>
      </c>
      <c r="D33" s="149">
        <v>66</v>
      </c>
      <c r="E33" s="149">
        <v>57</v>
      </c>
      <c r="F33" s="149">
        <v>48</v>
      </c>
      <c r="G33" s="11"/>
      <c r="H33" s="11"/>
      <c r="I33" s="11"/>
      <c r="J33" s="11"/>
      <c r="K33" s="11"/>
      <c r="L33" s="11"/>
      <c r="M33" s="11"/>
      <c r="N33" s="11"/>
      <c r="O33" s="11"/>
      <c r="P33" s="11"/>
    </row>
    <row r="34" spans="1:16" ht="15.75" thickBot="1" x14ac:dyDescent="0.3">
      <c r="A34" s="15" t="s">
        <v>74</v>
      </c>
      <c r="B34" s="16">
        <v>15</v>
      </c>
      <c r="C34" s="149">
        <v>15</v>
      </c>
      <c r="D34" s="149">
        <v>15</v>
      </c>
      <c r="E34" s="149">
        <v>15</v>
      </c>
      <c r="F34" s="149">
        <v>14</v>
      </c>
      <c r="G34" s="11"/>
      <c r="H34" s="11"/>
      <c r="I34" s="11"/>
      <c r="J34" s="11"/>
      <c r="K34" s="11"/>
      <c r="L34" s="11"/>
      <c r="M34" s="11"/>
      <c r="N34" s="11"/>
      <c r="O34" s="11"/>
      <c r="P34" s="11"/>
    </row>
    <row r="35" spans="1:16" ht="15.75" thickBot="1" x14ac:dyDescent="0.3">
      <c r="A35" s="84" t="s">
        <v>75</v>
      </c>
      <c r="B35" s="85">
        <v>45</v>
      </c>
      <c r="C35" s="150">
        <v>33</v>
      </c>
      <c r="D35" s="150">
        <v>35</v>
      </c>
      <c r="E35" s="150">
        <v>32</v>
      </c>
      <c r="F35" s="150">
        <v>30</v>
      </c>
      <c r="G35" s="11"/>
      <c r="H35" s="11"/>
      <c r="I35" s="11"/>
      <c r="J35" s="11"/>
      <c r="K35" s="11"/>
      <c r="L35" s="11"/>
      <c r="M35" s="11"/>
      <c r="N35" s="11"/>
      <c r="O35" s="11"/>
      <c r="P35" s="11"/>
    </row>
    <row r="36" spans="1:16" ht="24.75" thickBot="1" x14ac:dyDescent="0.3">
      <c r="A36" s="20" t="s">
        <v>76</v>
      </c>
      <c r="B36" s="86">
        <v>30</v>
      </c>
      <c r="C36" s="151">
        <v>29</v>
      </c>
      <c r="D36" s="151">
        <v>32</v>
      </c>
      <c r="E36" s="151">
        <v>29</v>
      </c>
      <c r="F36" s="151">
        <v>26</v>
      </c>
      <c r="G36" s="11"/>
      <c r="H36" s="11"/>
      <c r="I36" s="11"/>
      <c r="J36" s="11"/>
      <c r="K36" s="11"/>
      <c r="L36" s="11"/>
      <c r="M36" s="11"/>
      <c r="N36" s="11"/>
      <c r="O36" s="11"/>
      <c r="P36" s="11"/>
    </row>
    <row r="37" spans="1:16" ht="15.75" thickBot="1" x14ac:dyDescent="0.3">
      <c r="A37" s="20" t="s">
        <v>26</v>
      </c>
      <c r="B37" s="21">
        <f>SUM(B31:B36)</f>
        <v>240</v>
      </c>
      <c r="C37" s="21">
        <f>SUM(C31:C36)</f>
        <v>201</v>
      </c>
      <c r="D37" s="21">
        <f>SUM(D31:D36)</f>
        <v>220</v>
      </c>
      <c r="E37" s="21">
        <f>SUM(E31:E36)</f>
        <v>209</v>
      </c>
      <c r="F37" s="21">
        <f>SUM(F31:F36)</f>
        <v>184</v>
      </c>
      <c r="G37" s="11"/>
      <c r="H37" s="11"/>
      <c r="I37" s="11"/>
      <c r="J37" s="11"/>
      <c r="K37" s="11"/>
      <c r="L37" s="11"/>
      <c r="M37" s="11"/>
      <c r="N37" s="11"/>
      <c r="O37" s="11"/>
      <c r="P37" s="11"/>
    </row>
    <row r="38" spans="1:16" ht="15.75" x14ac:dyDescent="0.25">
      <c r="A38" s="166"/>
      <c r="B38" s="167"/>
      <c r="C38" s="167"/>
      <c r="D38" s="167"/>
      <c r="E38" s="167"/>
      <c r="F38" s="167"/>
      <c r="G38" s="11"/>
      <c r="H38" s="10" t="s">
        <v>44</v>
      </c>
      <c r="I38" s="11"/>
      <c r="J38" s="11"/>
      <c r="K38" s="11"/>
      <c r="L38" s="11"/>
      <c r="M38" s="11"/>
      <c r="N38" s="11"/>
      <c r="O38" s="11"/>
      <c r="P38" s="11"/>
    </row>
    <row r="39" spans="1:16" ht="15.75" thickBot="1" x14ac:dyDescent="0.3">
      <c r="A39" s="11"/>
      <c r="B39" s="11" t="s">
        <v>37</v>
      </c>
      <c r="C39" s="82" t="s">
        <v>38</v>
      </c>
      <c r="D39" s="82" t="s">
        <v>39</v>
      </c>
      <c r="E39" s="82" t="s">
        <v>40</v>
      </c>
      <c r="F39" s="82" t="s">
        <v>46</v>
      </c>
      <c r="G39" s="11"/>
      <c r="H39" s="82" t="s">
        <v>47</v>
      </c>
      <c r="I39" s="82" t="s">
        <v>48</v>
      </c>
      <c r="J39" s="82" t="s">
        <v>49</v>
      </c>
      <c r="K39" s="82" t="s">
        <v>50</v>
      </c>
      <c r="L39" s="82" t="s">
        <v>51</v>
      </c>
      <c r="M39" s="82" t="s">
        <v>52</v>
      </c>
      <c r="N39" s="82" t="s">
        <v>53</v>
      </c>
      <c r="O39" s="82" t="s">
        <v>54</v>
      </c>
      <c r="P39" s="82" t="s">
        <v>149</v>
      </c>
    </row>
    <row r="40" spans="1:16" x14ac:dyDescent="0.25">
      <c r="A40" s="210" t="s">
        <v>146</v>
      </c>
      <c r="B40" s="211">
        <v>240</v>
      </c>
      <c r="C40" s="194">
        <f>C37</f>
        <v>201</v>
      </c>
      <c r="D40" s="194">
        <f>D37</f>
        <v>220</v>
      </c>
      <c r="E40" s="194">
        <f>E37</f>
        <v>209</v>
      </c>
      <c r="F40" s="195">
        <f>F37</f>
        <v>184</v>
      </c>
      <c r="G40" s="11"/>
      <c r="H40" s="205">
        <f t="shared" ref="H40:P40" si="14">$E40</f>
        <v>209</v>
      </c>
      <c r="I40" s="194">
        <f t="shared" si="14"/>
        <v>209</v>
      </c>
      <c r="J40" s="194">
        <f t="shared" si="14"/>
        <v>209</v>
      </c>
      <c r="K40" s="194">
        <f t="shared" si="14"/>
        <v>209</v>
      </c>
      <c r="L40" s="194">
        <f t="shared" si="14"/>
        <v>209</v>
      </c>
      <c r="M40" s="194">
        <f t="shared" si="14"/>
        <v>209</v>
      </c>
      <c r="N40" s="194">
        <f t="shared" si="14"/>
        <v>209</v>
      </c>
      <c r="O40" s="194">
        <f t="shared" si="14"/>
        <v>209</v>
      </c>
      <c r="P40" s="195">
        <f t="shared" si="14"/>
        <v>209</v>
      </c>
    </row>
    <row r="41" spans="1:16" ht="24" x14ac:dyDescent="0.25">
      <c r="A41" s="196" t="s">
        <v>145</v>
      </c>
      <c r="B41" s="191"/>
      <c r="C41" s="192">
        <f>ROUNDUP(C24/7,0)</f>
        <v>3</v>
      </c>
      <c r="D41" s="192">
        <f>ROUNDUP(D24/7,0)</f>
        <v>3</v>
      </c>
      <c r="E41" s="192">
        <f>ROUNDUP(E24/7,0)</f>
        <v>3</v>
      </c>
      <c r="F41" s="197">
        <f>ROUNDUP(F24/7,0)</f>
        <v>3</v>
      </c>
      <c r="G41" s="11"/>
      <c r="H41" s="206">
        <f t="shared" ref="H41:P41" si="15">$F41</f>
        <v>3</v>
      </c>
      <c r="I41" s="192">
        <f t="shared" si="15"/>
        <v>3</v>
      </c>
      <c r="J41" s="192">
        <f t="shared" si="15"/>
        <v>3</v>
      </c>
      <c r="K41" s="192">
        <f t="shared" si="15"/>
        <v>3</v>
      </c>
      <c r="L41" s="192">
        <f t="shared" si="15"/>
        <v>3</v>
      </c>
      <c r="M41" s="192">
        <f t="shared" si="15"/>
        <v>3</v>
      </c>
      <c r="N41" s="192">
        <f t="shared" si="15"/>
        <v>3</v>
      </c>
      <c r="O41" s="192">
        <f t="shared" si="15"/>
        <v>3</v>
      </c>
      <c r="P41" s="197">
        <f t="shared" si="15"/>
        <v>3</v>
      </c>
    </row>
    <row r="42" spans="1:16" x14ac:dyDescent="0.25">
      <c r="A42" s="196" t="s">
        <v>60</v>
      </c>
      <c r="B42" s="191"/>
      <c r="C42" s="192">
        <f>ROUNDUP(E12/7,0)</f>
        <v>2</v>
      </c>
      <c r="D42" s="192">
        <f t="shared" ref="D42:F42" si="16">ROUNDUP(F12/7,0)</f>
        <v>3</v>
      </c>
      <c r="E42" s="192">
        <f t="shared" si="16"/>
        <v>4</v>
      </c>
      <c r="F42" s="197">
        <f t="shared" si="16"/>
        <v>7</v>
      </c>
      <c r="G42" s="11"/>
      <c r="H42" s="206">
        <f>ROUNDUP(I12/7,0)</f>
        <v>12</v>
      </c>
      <c r="I42" s="192">
        <f t="shared" ref="I42:P42" si="17">ROUNDUP(I12/7,0)</f>
        <v>12</v>
      </c>
      <c r="J42" s="192">
        <f t="shared" si="17"/>
        <v>19</v>
      </c>
      <c r="K42" s="192">
        <f t="shared" si="17"/>
        <v>25</v>
      </c>
      <c r="L42" s="192">
        <f t="shared" si="17"/>
        <v>31</v>
      </c>
      <c r="M42" s="192">
        <f t="shared" si="17"/>
        <v>37</v>
      </c>
      <c r="N42" s="192">
        <f t="shared" si="17"/>
        <v>42</v>
      </c>
      <c r="O42" s="192">
        <f t="shared" si="17"/>
        <v>45</v>
      </c>
      <c r="P42" s="197">
        <f t="shared" si="17"/>
        <v>47</v>
      </c>
    </row>
    <row r="43" spans="1:16" x14ac:dyDescent="0.25">
      <c r="A43" s="196" t="s">
        <v>27</v>
      </c>
      <c r="B43" s="191"/>
      <c r="C43" s="193">
        <f>SUM(C41:C42)+C37</f>
        <v>206</v>
      </c>
      <c r="D43" s="193">
        <f>SUM(D41:D42)+D37</f>
        <v>226</v>
      </c>
      <c r="E43" s="193">
        <f>SUM(E41:E42)+E37</f>
        <v>216</v>
      </c>
      <c r="F43" s="198">
        <f>SUM(F41:F42)+F37</f>
        <v>194</v>
      </c>
      <c r="G43" s="11"/>
      <c r="H43" s="207">
        <f t="shared" ref="H43:P43" si="18">SUM(H41:H42)+$E37</f>
        <v>224</v>
      </c>
      <c r="I43" s="193">
        <f t="shared" si="18"/>
        <v>224</v>
      </c>
      <c r="J43" s="193">
        <f t="shared" si="18"/>
        <v>231</v>
      </c>
      <c r="K43" s="193">
        <f t="shared" si="18"/>
        <v>237</v>
      </c>
      <c r="L43" s="193">
        <f t="shared" si="18"/>
        <v>243</v>
      </c>
      <c r="M43" s="193">
        <f t="shared" si="18"/>
        <v>249</v>
      </c>
      <c r="N43" s="193">
        <f t="shared" si="18"/>
        <v>254</v>
      </c>
      <c r="O43" s="193">
        <f t="shared" si="18"/>
        <v>257</v>
      </c>
      <c r="P43" s="198">
        <f t="shared" si="18"/>
        <v>259</v>
      </c>
    </row>
    <row r="44" spans="1:16" x14ac:dyDescent="0.25">
      <c r="A44" s="199" t="s">
        <v>61</v>
      </c>
      <c r="B44" s="191"/>
      <c r="C44" s="190">
        <f>IF(C43-$B37&gt;0,C43-$B37,0)</f>
        <v>0</v>
      </c>
      <c r="D44" s="190">
        <f>IF(D43-$B37&gt;0,D43-$B37,0)</f>
        <v>0</v>
      </c>
      <c r="E44" s="190">
        <f>IF(E43-$B37&gt;0,E43-$B37,0)</f>
        <v>0</v>
      </c>
      <c r="F44" s="200">
        <f>IF(F43-$B37&gt;0,F43-$B37,0)</f>
        <v>0</v>
      </c>
      <c r="G44" s="11"/>
      <c r="H44" s="208">
        <f t="shared" ref="H44:P44" si="19">IF(H43-$B37&gt;0,H43-$B37,0)</f>
        <v>0</v>
      </c>
      <c r="I44" s="190">
        <f t="shared" si="19"/>
        <v>0</v>
      </c>
      <c r="J44" s="190">
        <f t="shared" si="19"/>
        <v>0</v>
      </c>
      <c r="K44" s="190">
        <f t="shared" si="19"/>
        <v>0</v>
      </c>
      <c r="L44" s="190">
        <f t="shared" si="19"/>
        <v>3</v>
      </c>
      <c r="M44" s="190">
        <f t="shared" si="19"/>
        <v>9</v>
      </c>
      <c r="N44" s="190">
        <f t="shared" si="19"/>
        <v>14</v>
      </c>
      <c r="O44" s="190">
        <f t="shared" si="19"/>
        <v>17</v>
      </c>
      <c r="P44" s="200">
        <f t="shared" si="19"/>
        <v>19</v>
      </c>
    </row>
    <row r="45" spans="1:16" ht="15.75" thickBot="1" x14ac:dyDescent="0.3">
      <c r="A45" s="201" t="s">
        <v>63</v>
      </c>
      <c r="B45" s="202"/>
      <c r="C45" s="203">
        <f>ROUNDUP(C44/30,0)</f>
        <v>0</v>
      </c>
      <c r="D45" s="203">
        <f t="shared" ref="D45:F45" si="20">ROUNDUP(D44/30,0)</f>
        <v>0</v>
      </c>
      <c r="E45" s="203">
        <f t="shared" si="20"/>
        <v>0</v>
      </c>
      <c r="F45" s="204">
        <f t="shared" si="20"/>
        <v>0</v>
      </c>
      <c r="G45" s="11"/>
      <c r="H45" s="209">
        <f>ROUNDUP(H44/30,0)</f>
        <v>0</v>
      </c>
      <c r="I45" s="203">
        <f t="shared" ref="I45:P45" si="21">ROUNDUP(I44/30,0)</f>
        <v>0</v>
      </c>
      <c r="J45" s="203">
        <f t="shared" si="21"/>
        <v>0</v>
      </c>
      <c r="K45" s="203">
        <f t="shared" si="21"/>
        <v>0</v>
      </c>
      <c r="L45" s="203">
        <f t="shared" si="21"/>
        <v>1</v>
      </c>
      <c r="M45" s="203">
        <f t="shared" si="21"/>
        <v>1</v>
      </c>
      <c r="N45" s="203">
        <f t="shared" si="21"/>
        <v>1</v>
      </c>
      <c r="O45" s="203">
        <f t="shared" si="21"/>
        <v>1</v>
      </c>
      <c r="P45" s="204">
        <f t="shared" si="21"/>
        <v>1</v>
      </c>
    </row>
    <row r="46" spans="1:16" x14ac:dyDescent="0.25">
      <c r="A46" s="11"/>
      <c r="B46" s="11"/>
      <c r="C46" s="11"/>
      <c r="D46" s="11"/>
      <c r="E46" s="11"/>
      <c r="F46" s="11"/>
      <c r="G46" s="11"/>
      <c r="H46" s="11"/>
      <c r="I46" s="11"/>
      <c r="J46" s="11"/>
      <c r="K46" s="11"/>
      <c r="L46" s="11"/>
      <c r="M46" s="11"/>
      <c r="N46" s="11"/>
      <c r="O46" s="11"/>
      <c r="P46" s="11"/>
    </row>
    <row r="48" spans="1:16" ht="15.75" thickBot="1" x14ac:dyDescent="0.3"/>
    <row r="49" spans="1:17" ht="15.75" x14ac:dyDescent="0.25">
      <c r="A49" s="104" t="s">
        <v>68</v>
      </c>
      <c r="B49" s="105" t="s">
        <v>66</v>
      </c>
      <c r="C49" s="105" t="s">
        <v>38</v>
      </c>
      <c r="D49" s="105" t="s">
        <v>39</v>
      </c>
      <c r="E49" s="105" t="s">
        <v>40</v>
      </c>
      <c r="F49" s="105" t="s">
        <v>46</v>
      </c>
      <c r="G49" s="105" t="s">
        <v>47</v>
      </c>
      <c r="H49" s="105" t="s">
        <v>48</v>
      </c>
      <c r="I49" s="105" t="s">
        <v>49</v>
      </c>
      <c r="J49" s="106" t="s">
        <v>50</v>
      </c>
      <c r="K49" s="102"/>
      <c r="L49" s="114" t="s">
        <v>51</v>
      </c>
      <c r="M49" s="105" t="s">
        <v>52</v>
      </c>
      <c r="N49" s="105" t="s">
        <v>53</v>
      </c>
      <c r="O49" s="105" t="s">
        <v>54</v>
      </c>
      <c r="P49" s="106" t="s">
        <v>149</v>
      </c>
    </row>
    <row r="50" spans="1:17" x14ac:dyDescent="0.25">
      <c r="A50" s="107" t="s">
        <v>78</v>
      </c>
      <c r="B50" s="94">
        <v>1200</v>
      </c>
      <c r="C50" s="94">
        <v>1106</v>
      </c>
      <c r="D50" s="94">
        <v>1132</v>
      </c>
      <c r="E50" s="94">
        <v>1135</v>
      </c>
      <c r="F50" s="94">
        <v>1150</v>
      </c>
      <c r="G50" s="94">
        <v>1203</v>
      </c>
      <c r="H50" s="94">
        <v>1180</v>
      </c>
      <c r="I50" s="94">
        <v>1163</v>
      </c>
      <c r="J50" s="108">
        <v>1135</v>
      </c>
      <c r="K50" s="100"/>
      <c r="L50" s="115">
        <f>$J50</f>
        <v>1135</v>
      </c>
      <c r="M50" s="94">
        <f t="shared" ref="M50:N50" si="22">$J50</f>
        <v>1135</v>
      </c>
      <c r="N50" s="94">
        <f t="shared" si="22"/>
        <v>1135</v>
      </c>
      <c r="O50" s="94">
        <f>$J50</f>
        <v>1135</v>
      </c>
      <c r="P50" s="108">
        <f>$J50</f>
        <v>1135</v>
      </c>
    </row>
    <row r="51" spans="1:17" x14ac:dyDescent="0.25">
      <c r="A51" s="107" t="s">
        <v>145</v>
      </c>
      <c r="B51" s="94"/>
      <c r="C51" s="94">
        <v>15</v>
      </c>
      <c r="D51" s="94">
        <f>$C51</f>
        <v>15</v>
      </c>
      <c r="E51" s="94">
        <f t="shared" ref="E51:G51" si="23">$C51</f>
        <v>15</v>
      </c>
      <c r="F51" s="94">
        <f t="shared" si="23"/>
        <v>15</v>
      </c>
      <c r="G51" s="94">
        <f t="shared" si="23"/>
        <v>15</v>
      </c>
      <c r="H51" s="94">
        <f>$C51</f>
        <v>15</v>
      </c>
      <c r="I51" s="94">
        <f>$C51</f>
        <v>15</v>
      </c>
      <c r="J51" s="108">
        <f>$C51</f>
        <v>15</v>
      </c>
      <c r="K51" s="102"/>
      <c r="L51" s="115">
        <f>$C51</f>
        <v>15</v>
      </c>
      <c r="M51" s="94">
        <f>$C51</f>
        <v>15</v>
      </c>
      <c r="N51" s="94">
        <f>$C51</f>
        <v>15</v>
      </c>
      <c r="O51" s="94">
        <f>$C51</f>
        <v>15</v>
      </c>
      <c r="P51" s="108">
        <f>$C51</f>
        <v>15</v>
      </c>
    </row>
    <row r="52" spans="1:17" x14ac:dyDescent="0.25">
      <c r="A52" s="107" t="s">
        <v>60</v>
      </c>
      <c r="B52" s="94"/>
      <c r="C52" s="94">
        <f>E13</f>
        <v>6</v>
      </c>
      <c r="D52" s="94">
        <f>F13</f>
        <v>11</v>
      </c>
      <c r="E52" s="94">
        <f>G13</f>
        <v>18</v>
      </c>
      <c r="F52" s="94">
        <f>H13</f>
        <v>31</v>
      </c>
      <c r="G52" s="94">
        <f>I13</f>
        <v>56</v>
      </c>
      <c r="H52" s="94">
        <f t="shared" ref="H52:J52" si="24">J13</f>
        <v>91</v>
      </c>
      <c r="I52" s="94">
        <f t="shared" si="24"/>
        <v>118</v>
      </c>
      <c r="J52" s="108">
        <f t="shared" si="24"/>
        <v>148</v>
      </c>
      <c r="K52" s="102"/>
      <c r="L52" s="115">
        <f>M13</f>
        <v>179</v>
      </c>
      <c r="M52" s="94">
        <f t="shared" ref="M52:P52" si="25">N13</f>
        <v>201</v>
      </c>
      <c r="N52" s="94">
        <f t="shared" si="25"/>
        <v>219</v>
      </c>
      <c r="O52" s="94">
        <f t="shared" si="25"/>
        <v>228</v>
      </c>
      <c r="P52" s="108">
        <f t="shared" si="25"/>
        <v>228</v>
      </c>
    </row>
    <row r="53" spans="1:17" x14ac:dyDescent="0.25">
      <c r="A53" s="107" t="s">
        <v>26</v>
      </c>
      <c r="B53" s="96">
        <f t="shared" ref="B53:J53" si="26">SUM(B50:B52)</f>
        <v>1200</v>
      </c>
      <c r="C53" s="96">
        <f t="shared" si="26"/>
        <v>1127</v>
      </c>
      <c r="D53" s="96">
        <f t="shared" si="26"/>
        <v>1158</v>
      </c>
      <c r="E53" s="96">
        <f t="shared" si="26"/>
        <v>1168</v>
      </c>
      <c r="F53" s="96">
        <f t="shared" si="26"/>
        <v>1196</v>
      </c>
      <c r="G53" s="96">
        <f t="shared" si="26"/>
        <v>1274</v>
      </c>
      <c r="H53" s="96">
        <f t="shared" si="26"/>
        <v>1286</v>
      </c>
      <c r="I53" s="96">
        <f t="shared" si="26"/>
        <v>1296</v>
      </c>
      <c r="J53" s="109">
        <f t="shared" si="26"/>
        <v>1298</v>
      </c>
      <c r="K53" s="103"/>
      <c r="L53" s="116">
        <f>SUM(L50:L52)</f>
        <v>1329</v>
      </c>
      <c r="M53" s="96">
        <f>SUM(M50:M52)</f>
        <v>1351</v>
      </c>
      <c r="N53" s="96">
        <f>SUM(N50:N52)</f>
        <v>1369</v>
      </c>
      <c r="O53" s="96">
        <f>SUM(O50:O52)</f>
        <v>1378</v>
      </c>
      <c r="P53" s="109">
        <f>SUM(P50:P52)</f>
        <v>1378</v>
      </c>
    </row>
    <row r="54" spans="1:17" x14ac:dyDescent="0.25">
      <c r="A54" s="107" t="s">
        <v>61</v>
      </c>
      <c r="B54" s="95"/>
      <c r="C54" s="94">
        <f t="shared" ref="C54:J54" si="27">IF($B$53-C53&lt;0,C53-$B$53,0)</f>
        <v>0</v>
      </c>
      <c r="D54" s="94">
        <f t="shared" si="27"/>
        <v>0</v>
      </c>
      <c r="E54" s="94">
        <f t="shared" si="27"/>
        <v>0</v>
      </c>
      <c r="F54" s="94">
        <f t="shared" si="27"/>
        <v>0</v>
      </c>
      <c r="G54" s="94">
        <f t="shared" si="27"/>
        <v>74</v>
      </c>
      <c r="H54" s="94">
        <f t="shared" si="27"/>
        <v>86</v>
      </c>
      <c r="I54" s="94">
        <f t="shared" si="27"/>
        <v>96</v>
      </c>
      <c r="J54" s="108">
        <f t="shared" si="27"/>
        <v>98</v>
      </c>
      <c r="K54" s="102"/>
      <c r="L54" s="115">
        <f>IF($B$53-L53&lt;0,L53-$B$53,0)</f>
        <v>129</v>
      </c>
      <c r="M54" s="94">
        <f>IF($B$53-M53&lt;0,M53-$B$53,0)</f>
        <v>151</v>
      </c>
      <c r="N54" s="94">
        <f>IF($B$53-N53&lt;0,N53-$B$53,0)</f>
        <v>169</v>
      </c>
      <c r="O54" s="94">
        <f>IF($B$53-O53&lt;0,O53-$B$53,0)</f>
        <v>178</v>
      </c>
      <c r="P54" s="108">
        <f>IF($B$53-P53&lt;0,P53-$B$53,0)</f>
        <v>178</v>
      </c>
    </row>
    <row r="55" spans="1:17" ht="15.75" thickBot="1" x14ac:dyDescent="0.3">
      <c r="A55" s="110" t="s">
        <v>63</v>
      </c>
      <c r="B55" s="111"/>
      <c r="C55" s="112">
        <f>ROUNDUP((C54/30)/5,0)</f>
        <v>0</v>
      </c>
      <c r="D55" s="112">
        <f t="shared" ref="D55:J55" si="28">ROUNDUP((D54/30)/5,0)</f>
        <v>0</v>
      </c>
      <c r="E55" s="112">
        <f t="shared" si="28"/>
        <v>0</v>
      </c>
      <c r="F55" s="112">
        <f t="shared" si="28"/>
        <v>0</v>
      </c>
      <c r="G55" s="112">
        <f t="shared" si="28"/>
        <v>1</v>
      </c>
      <c r="H55" s="112">
        <f t="shared" si="28"/>
        <v>1</v>
      </c>
      <c r="I55" s="112">
        <f t="shared" si="28"/>
        <v>1</v>
      </c>
      <c r="J55" s="113">
        <f t="shared" si="28"/>
        <v>1</v>
      </c>
      <c r="K55" s="102"/>
      <c r="L55" s="117">
        <f t="shared" ref="L55:P55" si="29">ROUNDUP((L54/30)/5,0)</f>
        <v>1</v>
      </c>
      <c r="M55" s="112">
        <f t="shared" si="29"/>
        <v>2</v>
      </c>
      <c r="N55" s="112">
        <f t="shared" si="29"/>
        <v>2</v>
      </c>
      <c r="O55" s="112">
        <f t="shared" si="29"/>
        <v>2</v>
      </c>
      <c r="P55" s="113">
        <f t="shared" si="29"/>
        <v>2</v>
      </c>
    </row>
    <row r="57" spans="1:17" ht="15.75" thickBot="1" x14ac:dyDescent="0.3"/>
    <row r="58" spans="1:17" ht="31.5" x14ac:dyDescent="0.25">
      <c r="A58" s="128" t="s">
        <v>69</v>
      </c>
      <c r="B58" s="126" t="s">
        <v>66</v>
      </c>
      <c r="C58" s="126" t="s">
        <v>38</v>
      </c>
      <c r="D58" s="126" t="s">
        <v>39</v>
      </c>
      <c r="E58" s="126" t="s">
        <v>40</v>
      </c>
      <c r="F58" s="126" t="s">
        <v>46</v>
      </c>
      <c r="G58" s="126" t="s">
        <v>47</v>
      </c>
      <c r="H58" s="126" t="s">
        <v>48</v>
      </c>
      <c r="I58" s="126" t="s">
        <v>49</v>
      </c>
      <c r="J58" s="127" t="s">
        <v>50</v>
      </c>
      <c r="K58" s="101"/>
      <c r="L58" s="125" t="s">
        <v>51</v>
      </c>
      <c r="M58" s="126" t="s">
        <v>52</v>
      </c>
      <c r="N58" s="126" t="s">
        <v>53</v>
      </c>
      <c r="O58" s="126" t="s">
        <v>54</v>
      </c>
      <c r="P58" s="127" t="s">
        <v>149</v>
      </c>
    </row>
    <row r="59" spans="1:17" x14ac:dyDescent="0.25">
      <c r="A59" s="129" t="str">
        <f>A50</f>
        <v>Lightcliffe Academy</v>
      </c>
      <c r="B59" s="98">
        <v>240</v>
      </c>
      <c r="C59" s="98">
        <v>252</v>
      </c>
      <c r="D59" s="98">
        <v>242</v>
      </c>
      <c r="E59" s="98">
        <v>248</v>
      </c>
      <c r="F59" s="98">
        <v>229</v>
      </c>
      <c r="G59" s="98">
        <v>232</v>
      </c>
      <c r="H59" s="98">
        <v>229</v>
      </c>
      <c r="I59" s="98">
        <v>225</v>
      </c>
      <c r="J59" s="119">
        <v>220</v>
      </c>
      <c r="K59" s="100"/>
      <c r="L59" s="118">
        <f>$J59</f>
        <v>220</v>
      </c>
      <c r="M59" s="98">
        <f t="shared" ref="M59:N59" si="30">$J59</f>
        <v>220</v>
      </c>
      <c r="N59" s="98">
        <f t="shared" si="30"/>
        <v>220</v>
      </c>
      <c r="O59" s="98">
        <f>$J59</f>
        <v>220</v>
      </c>
      <c r="P59" s="118">
        <f>$J59</f>
        <v>220</v>
      </c>
    </row>
    <row r="60" spans="1:17" x14ac:dyDescent="0.25">
      <c r="A60" s="129" t="s">
        <v>145</v>
      </c>
      <c r="B60" s="98"/>
      <c r="C60" s="98">
        <f>ROUNDUP(C51/5,0)</f>
        <v>3</v>
      </c>
      <c r="D60" s="98">
        <f t="shared" ref="D60:J60" si="31">ROUNDUP(D51/5,0)</f>
        <v>3</v>
      </c>
      <c r="E60" s="98">
        <f t="shared" si="31"/>
        <v>3</v>
      </c>
      <c r="F60" s="98">
        <f t="shared" si="31"/>
        <v>3</v>
      </c>
      <c r="G60" s="98">
        <f t="shared" si="31"/>
        <v>3</v>
      </c>
      <c r="H60" s="98">
        <f t="shared" si="31"/>
        <v>3</v>
      </c>
      <c r="I60" s="98">
        <f t="shared" si="31"/>
        <v>3</v>
      </c>
      <c r="J60" s="98">
        <f t="shared" si="31"/>
        <v>3</v>
      </c>
      <c r="K60" s="102"/>
      <c r="L60" s="118">
        <f>$J$60</f>
        <v>3</v>
      </c>
      <c r="M60" s="98">
        <f t="shared" ref="M60:P60" si="32">$J$60</f>
        <v>3</v>
      </c>
      <c r="N60" s="98">
        <f t="shared" si="32"/>
        <v>3</v>
      </c>
      <c r="O60" s="98">
        <f t="shared" si="32"/>
        <v>3</v>
      </c>
      <c r="P60" s="98">
        <f t="shared" si="32"/>
        <v>3</v>
      </c>
    </row>
    <row r="61" spans="1:17" x14ac:dyDescent="0.25">
      <c r="A61" s="129" t="s">
        <v>60</v>
      </c>
      <c r="B61" s="98"/>
      <c r="C61" s="98">
        <f>ROUNDUP(E13/5,0)</f>
        <v>2</v>
      </c>
      <c r="D61" s="98">
        <f>ROUNDUP(F13/5,0)</f>
        <v>3</v>
      </c>
      <c r="E61" s="98">
        <f>ROUNDUP(G13/5,0)</f>
        <v>4</v>
      </c>
      <c r="F61" s="98">
        <f>ROUNDUP(H13/5,0)</f>
        <v>7</v>
      </c>
      <c r="G61" s="98">
        <f>ROUNDUP(I13/5,0)</f>
        <v>12</v>
      </c>
      <c r="H61" s="98">
        <f t="shared" ref="H61:J61" si="33">ROUNDUP(J13/5,0)</f>
        <v>19</v>
      </c>
      <c r="I61" s="98">
        <f t="shared" si="33"/>
        <v>24</v>
      </c>
      <c r="J61" s="98">
        <f t="shared" si="33"/>
        <v>30</v>
      </c>
      <c r="K61" s="102"/>
      <c r="L61" s="118">
        <f>ROUNDUP(M13/5,0)</f>
        <v>36</v>
      </c>
      <c r="M61" s="98">
        <f t="shared" ref="M61:P61" si="34">ROUNDUP(N13/5,0)</f>
        <v>41</v>
      </c>
      <c r="N61" s="98">
        <f t="shared" si="34"/>
        <v>44</v>
      </c>
      <c r="O61" s="98">
        <f t="shared" si="34"/>
        <v>46</v>
      </c>
      <c r="P61" s="98">
        <f t="shared" si="34"/>
        <v>46</v>
      </c>
      <c r="Q61" s="78"/>
    </row>
    <row r="62" spans="1:17" ht="24.75" customHeight="1" x14ac:dyDescent="0.25">
      <c r="A62" s="129" t="s">
        <v>26</v>
      </c>
      <c r="B62" s="99">
        <f t="shared" ref="B62:J62" si="35">SUM(B59:B61)</f>
        <v>240</v>
      </c>
      <c r="C62" s="99">
        <f t="shared" si="35"/>
        <v>257</v>
      </c>
      <c r="D62" s="99">
        <f t="shared" si="35"/>
        <v>248</v>
      </c>
      <c r="E62" s="99">
        <f t="shared" si="35"/>
        <v>255</v>
      </c>
      <c r="F62" s="99">
        <f t="shared" si="35"/>
        <v>239</v>
      </c>
      <c r="G62" s="99">
        <f t="shared" si="35"/>
        <v>247</v>
      </c>
      <c r="H62" s="99">
        <f t="shared" si="35"/>
        <v>251</v>
      </c>
      <c r="I62" s="99">
        <f t="shared" si="35"/>
        <v>252</v>
      </c>
      <c r="J62" s="121">
        <f t="shared" si="35"/>
        <v>253</v>
      </c>
      <c r="K62" s="103"/>
      <c r="L62" s="120">
        <f>SUM(L59:L61)</f>
        <v>259</v>
      </c>
      <c r="M62" s="99">
        <f>SUM(M59:M61)</f>
        <v>264</v>
      </c>
      <c r="N62" s="99">
        <f>SUM(N59:N61)</f>
        <v>267</v>
      </c>
      <c r="O62" s="99">
        <f>SUM(O59:O61)</f>
        <v>269</v>
      </c>
      <c r="P62" s="99">
        <f>SUM(P59:P61)</f>
        <v>269</v>
      </c>
    </row>
    <row r="63" spans="1:17" x14ac:dyDescent="0.25">
      <c r="A63" s="129" t="s">
        <v>61</v>
      </c>
      <c r="B63" s="97"/>
      <c r="C63" s="98">
        <f t="shared" ref="C63:J63" si="36">IF($B$62-C62&lt;0,C62-$B$62,0)</f>
        <v>17</v>
      </c>
      <c r="D63" s="98">
        <f t="shared" si="36"/>
        <v>8</v>
      </c>
      <c r="E63" s="98">
        <f t="shared" si="36"/>
        <v>15</v>
      </c>
      <c r="F63" s="98">
        <f t="shared" si="36"/>
        <v>0</v>
      </c>
      <c r="G63" s="98">
        <f t="shared" si="36"/>
        <v>7</v>
      </c>
      <c r="H63" s="98">
        <f t="shared" si="36"/>
        <v>11</v>
      </c>
      <c r="I63" s="98">
        <f t="shared" si="36"/>
        <v>12</v>
      </c>
      <c r="J63" s="119">
        <f t="shared" si="36"/>
        <v>13</v>
      </c>
      <c r="K63" s="102"/>
      <c r="L63" s="118">
        <f>IF($B$62-L62&lt;0,L62-$B$62,0)</f>
        <v>19</v>
      </c>
      <c r="M63" s="98">
        <f>IF($B$62-M62&lt;0,M62-$B$62,0)</f>
        <v>24</v>
      </c>
      <c r="N63" s="98">
        <f>IF($B$62-N62&lt;0,N62-$B$62,0)</f>
        <v>27</v>
      </c>
      <c r="O63" s="98">
        <f>IF($B$62-O62&lt;0,O62-$B$62,0)</f>
        <v>29</v>
      </c>
      <c r="P63" s="98">
        <f>IF($B$62-P62&lt;0,P62-$B$62,0)</f>
        <v>29</v>
      </c>
    </row>
    <row r="64" spans="1:17" ht="15.75" thickBot="1" x14ac:dyDescent="0.3">
      <c r="A64" s="130" t="s">
        <v>63</v>
      </c>
      <c r="B64" s="131"/>
      <c r="C64" s="123">
        <f>ROUNDUP(C63/30,0)</f>
        <v>1</v>
      </c>
      <c r="D64" s="123">
        <f t="shared" ref="D64:J64" si="37">ROUNDUP(D63/30,0)</f>
        <v>1</v>
      </c>
      <c r="E64" s="123">
        <f t="shared" si="37"/>
        <v>1</v>
      </c>
      <c r="F64" s="123">
        <f t="shared" si="37"/>
        <v>0</v>
      </c>
      <c r="G64" s="123">
        <f t="shared" si="37"/>
        <v>1</v>
      </c>
      <c r="H64" s="123">
        <f t="shared" si="37"/>
        <v>1</v>
      </c>
      <c r="I64" s="123">
        <f t="shared" si="37"/>
        <v>1</v>
      </c>
      <c r="J64" s="124">
        <f t="shared" si="37"/>
        <v>1</v>
      </c>
      <c r="K64" s="102"/>
      <c r="L64" s="122">
        <f t="shared" ref="L64:P64" si="38">ROUNDUP(L63/30,0)</f>
        <v>1</v>
      </c>
      <c r="M64" s="123">
        <f t="shared" si="38"/>
        <v>1</v>
      </c>
      <c r="N64" s="123">
        <f t="shared" si="38"/>
        <v>1</v>
      </c>
      <c r="O64" s="123">
        <f t="shared" si="38"/>
        <v>1</v>
      </c>
      <c r="P64" s="124">
        <f t="shared" si="38"/>
        <v>1</v>
      </c>
    </row>
    <row r="68" spans="1:18" x14ac:dyDescent="0.25">
      <c r="A68" t="s">
        <v>138</v>
      </c>
    </row>
    <row r="69" spans="1:18" x14ac:dyDescent="0.25">
      <c r="A69" s="165" t="s">
        <v>18</v>
      </c>
    </row>
    <row r="70" spans="1:18" ht="150" x14ac:dyDescent="0.25">
      <c r="A70" s="164" t="s">
        <v>140</v>
      </c>
    </row>
    <row r="71" spans="1:18" x14ac:dyDescent="0.25">
      <c r="A71" s="165" t="s">
        <v>19</v>
      </c>
      <c r="Q71" s="93"/>
      <c r="R71" s="78"/>
    </row>
    <row r="72" spans="1:18" ht="90" x14ac:dyDescent="0.25">
      <c r="A72" s="164" t="s">
        <v>196</v>
      </c>
    </row>
    <row r="77" spans="1:18" ht="15.75" customHeight="1" x14ac:dyDescent="0.25"/>
    <row r="78" spans="1:18" ht="15.75" customHeight="1" x14ac:dyDescent="0.25"/>
  </sheetData>
  <mergeCells count="7">
    <mergeCell ref="A1:Q1"/>
    <mergeCell ref="H18:I18"/>
    <mergeCell ref="O18:P18"/>
    <mergeCell ref="A24:B24"/>
    <mergeCell ref="H21:I21"/>
    <mergeCell ref="O21:P21"/>
    <mergeCell ref="O22:P22"/>
  </mergeCells>
  <phoneticPr fontId="16" type="noConversion"/>
  <conditionalFormatting sqref="N27 J22:M22 Q23:Y23">
    <cfRule type="cellIs" dxfId="19" priority="3" operator="greaterThan">
      <formula>$I$19</formula>
    </cfRule>
  </conditionalFormatting>
  <conditionalFormatting sqref="G44 C43:G43">
    <cfRule type="cellIs" dxfId="18" priority="4" operator="greaterThan">
      <formula>#REF!</formula>
    </cfRule>
  </conditionalFormatting>
  <conditionalFormatting sqref="J22:M22">
    <cfRule type="cellIs" dxfId="17" priority="2" operator="greaterThan">
      <formula>"$I$19"</formula>
    </cfRule>
  </conditionalFormatting>
  <conditionalFormatting sqref="Q23:Y23">
    <cfRule type="cellIs" dxfId="16" priority="1" operator="greaterThan">
      <formula>"$P$19"</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8F9D4-5597-4CF0-9E62-45936B2B7DBB}">
  <dimension ref="A1:Y92"/>
  <sheetViews>
    <sheetView topLeftCell="A55" zoomScale="80" zoomScaleNormal="80" workbookViewId="0">
      <selection activeCell="Q24" sqref="Q24"/>
    </sheetView>
  </sheetViews>
  <sheetFormatPr defaultRowHeight="15" x14ac:dyDescent="0.25"/>
  <cols>
    <col min="1" max="1" width="34.28515625" customWidth="1"/>
    <col min="2" max="7" width="8.7109375" customWidth="1"/>
    <col min="8" max="8" width="8.85546875" customWidth="1"/>
    <col min="9" max="14" width="8.7109375" customWidth="1"/>
    <col min="15" max="15" width="9.42578125" customWidth="1"/>
    <col min="16" max="16" width="8.7109375" customWidth="1"/>
    <col min="17" max="19" width="9.140625" bestFit="1" customWidth="1"/>
    <col min="20" max="25" width="9.85546875" bestFit="1" customWidth="1"/>
  </cols>
  <sheetData>
    <row r="1" spans="1:25" ht="18.75" x14ac:dyDescent="0.3">
      <c r="A1" s="450" t="s">
        <v>79</v>
      </c>
      <c r="B1" s="450"/>
      <c r="C1" s="450"/>
      <c r="D1" s="450"/>
      <c r="E1" s="450"/>
      <c r="F1" s="450"/>
      <c r="G1" s="450"/>
      <c r="H1" s="450"/>
      <c r="I1" s="450"/>
      <c r="J1" s="450"/>
      <c r="K1" s="450"/>
      <c r="L1" s="450"/>
      <c r="M1" s="450"/>
      <c r="N1" s="450"/>
      <c r="O1" s="450"/>
      <c r="P1" s="450"/>
      <c r="Q1" s="450"/>
    </row>
    <row r="3" spans="1:25" s="78" customFormat="1" ht="30" x14ac:dyDescent="0.25">
      <c r="A3" s="3"/>
      <c r="B3" s="89" t="s">
        <v>191</v>
      </c>
      <c r="C3" s="89" t="s">
        <v>1</v>
      </c>
      <c r="D3" s="90" t="s">
        <v>2</v>
      </c>
      <c r="E3" s="90" t="s">
        <v>3</v>
      </c>
      <c r="F3" s="90" t="s">
        <v>4</v>
      </c>
      <c r="G3" s="90" t="s">
        <v>5</v>
      </c>
      <c r="H3" s="90" t="s">
        <v>6</v>
      </c>
      <c r="I3" s="91" t="s">
        <v>7</v>
      </c>
      <c r="J3" s="91" t="s">
        <v>8</v>
      </c>
      <c r="K3" s="91" t="s">
        <v>9</v>
      </c>
      <c r="L3" s="91" t="s">
        <v>10</v>
      </c>
      <c r="M3" s="91" t="s">
        <v>11</v>
      </c>
      <c r="N3" s="91" t="s">
        <v>12</v>
      </c>
      <c r="O3" s="91" t="s">
        <v>13</v>
      </c>
      <c r="P3" s="91" t="s">
        <v>14</v>
      </c>
      <c r="Q3" s="8" t="s">
        <v>16</v>
      </c>
    </row>
    <row r="4" spans="1:25" x14ac:dyDescent="0.25">
      <c r="A4" s="5" t="s">
        <v>16</v>
      </c>
      <c r="B4" s="6">
        <v>0</v>
      </c>
      <c r="C4" s="6">
        <v>0</v>
      </c>
      <c r="D4" s="6">
        <v>0</v>
      </c>
      <c r="E4" s="6">
        <v>32</v>
      </c>
      <c r="F4" s="6">
        <v>120</v>
      </c>
      <c r="G4" s="6">
        <v>96</v>
      </c>
      <c r="H4" s="6">
        <v>139</v>
      </c>
      <c r="I4" s="6">
        <v>101</v>
      </c>
      <c r="J4" s="6">
        <v>243</v>
      </c>
      <c r="K4" s="6">
        <v>212</v>
      </c>
      <c r="L4" s="6">
        <v>252</v>
      </c>
      <c r="M4" s="6">
        <v>196</v>
      </c>
      <c r="N4" s="6">
        <v>171</v>
      </c>
      <c r="O4" s="6">
        <v>165</v>
      </c>
      <c r="P4" s="6">
        <v>190</v>
      </c>
      <c r="Q4" s="6">
        <f>SUM(B4:P4)</f>
        <v>1917</v>
      </c>
    </row>
    <row r="5" spans="1:25" x14ac:dyDescent="0.25">
      <c r="A5" s="5"/>
    </row>
    <row r="6" spans="1:25" x14ac:dyDescent="0.25">
      <c r="A6" s="9" t="s">
        <v>70</v>
      </c>
      <c r="B6" s="9"/>
      <c r="C6" s="9"/>
    </row>
    <row r="8" spans="1:25" x14ac:dyDescent="0.25">
      <c r="A8" s="5" t="s">
        <v>62</v>
      </c>
      <c r="D8" s="2"/>
      <c r="H8" s="2"/>
    </row>
    <row r="9" spans="1:25" x14ac:dyDescent="0.25">
      <c r="A9" t="s">
        <v>18</v>
      </c>
      <c r="B9">
        <f t="shared" ref="B9:P9" si="0">ROUNDUP((B4*0.36)/12*7,0)</f>
        <v>0</v>
      </c>
      <c r="C9">
        <f t="shared" si="0"/>
        <v>0</v>
      </c>
      <c r="D9">
        <f t="shared" si="0"/>
        <v>0</v>
      </c>
      <c r="E9">
        <f t="shared" si="0"/>
        <v>7</v>
      </c>
      <c r="F9">
        <f t="shared" si="0"/>
        <v>26</v>
      </c>
      <c r="G9">
        <f t="shared" si="0"/>
        <v>21</v>
      </c>
      <c r="H9">
        <f t="shared" si="0"/>
        <v>30</v>
      </c>
      <c r="I9">
        <f t="shared" si="0"/>
        <v>22</v>
      </c>
      <c r="J9">
        <f t="shared" si="0"/>
        <v>52</v>
      </c>
      <c r="K9">
        <f t="shared" si="0"/>
        <v>45</v>
      </c>
      <c r="L9">
        <f t="shared" si="0"/>
        <v>53</v>
      </c>
      <c r="M9">
        <f t="shared" si="0"/>
        <v>42</v>
      </c>
      <c r="N9">
        <f t="shared" si="0"/>
        <v>36</v>
      </c>
      <c r="O9">
        <f t="shared" si="0"/>
        <v>35</v>
      </c>
      <c r="P9">
        <f t="shared" si="0"/>
        <v>40</v>
      </c>
      <c r="Q9" s="5">
        <f>SUM(B9:P9)</f>
        <v>409</v>
      </c>
    </row>
    <row r="10" spans="1:25" x14ac:dyDescent="0.25">
      <c r="A10" t="s">
        <v>19</v>
      </c>
      <c r="B10">
        <f t="shared" ref="B10:P10" si="1">ROUNDUP((B4*0.36)-B9,0)</f>
        <v>0</v>
      </c>
      <c r="C10">
        <f t="shared" si="1"/>
        <v>0</v>
      </c>
      <c r="D10">
        <f t="shared" si="1"/>
        <v>0</v>
      </c>
      <c r="E10">
        <f t="shared" si="1"/>
        <v>5</v>
      </c>
      <c r="F10">
        <f t="shared" si="1"/>
        <v>18</v>
      </c>
      <c r="G10">
        <f t="shared" si="1"/>
        <v>14</v>
      </c>
      <c r="H10">
        <f t="shared" si="1"/>
        <v>21</v>
      </c>
      <c r="I10">
        <f t="shared" si="1"/>
        <v>15</v>
      </c>
      <c r="J10">
        <f t="shared" si="1"/>
        <v>36</v>
      </c>
      <c r="K10">
        <f t="shared" si="1"/>
        <v>32</v>
      </c>
      <c r="L10">
        <f t="shared" si="1"/>
        <v>38</v>
      </c>
      <c r="M10">
        <f t="shared" si="1"/>
        <v>29</v>
      </c>
      <c r="N10">
        <f t="shared" si="1"/>
        <v>26</v>
      </c>
      <c r="O10">
        <f t="shared" si="1"/>
        <v>25</v>
      </c>
      <c r="P10">
        <f t="shared" si="1"/>
        <v>29</v>
      </c>
      <c r="Q10" s="5">
        <f>SUM(B10:P10)</f>
        <v>288</v>
      </c>
    </row>
    <row r="11" spans="1:25" x14ac:dyDescent="0.25">
      <c r="A11" s="5" t="s">
        <v>20</v>
      </c>
      <c r="Q11" s="5"/>
    </row>
    <row r="12" spans="1:25" x14ac:dyDescent="0.25">
      <c r="A12" t="s">
        <v>21</v>
      </c>
      <c r="B12">
        <f>B9</f>
        <v>0</v>
      </c>
      <c r="C12">
        <f>C9+B9</f>
        <v>0</v>
      </c>
      <c r="D12">
        <f t="shared" ref="D12:P13" si="2">D9+C12</f>
        <v>0</v>
      </c>
      <c r="E12">
        <f t="shared" si="2"/>
        <v>7</v>
      </c>
      <c r="F12">
        <f t="shared" si="2"/>
        <v>33</v>
      </c>
      <c r="G12">
        <f t="shared" si="2"/>
        <v>54</v>
      </c>
      <c r="H12">
        <f t="shared" si="2"/>
        <v>84</v>
      </c>
      <c r="I12">
        <f t="shared" si="2"/>
        <v>106</v>
      </c>
      <c r="J12">
        <f t="shared" si="2"/>
        <v>158</v>
      </c>
      <c r="K12">
        <f t="shared" si="2"/>
        <v>203</v>
      </c>
      <c r="L12">
        <f t="shared" si="2"/>
        <v>256</v>
      </c>
      <c r="M12">
        <f t="shared" si="2"/>
        <v>298</v>
      </c>
      <c r="N12">
        <f t="shared" si="2"/>
        <v>334</v>
      </c>
      <c r="O12">
        <f t="shared" si="2"/>
        <v>369</v>
      </c>
      <c r="P12">
        <f t="shared" si="2"/>
        <v>409</v>
      </c>
      <c r="Q12" s="5">
        <f>P12</f>
        <v>409</v>
      </c>
    </row>
    <row r="13" spans="1:25" x14ac:dyDescent="0.25">
      <c r="A13" t="s">
        <v>19</v>
      </c>
      <c r="B13">
        <f>B10</f>
        <v>0</v>
      </c>
      <c r="C13">
        <f>C10+B10</f>
        <v>0</v>
      </c>
      <c r="D13">
        <f>D10+C13</f>
        <v>0</v>
      </c>
      <c r="E13">
        <f t="shared" si="2"/>
        <v>5</v>
      </c>
      <c r="F13">
        <f t="shared" si="2"/>
        <v>23</v>
      </c>
      <c r="G13">
        <f t="shared" si="2"/>
        <v>37</v>
      </c>
      <c r="H13">
        <f t="shared" si="2"/>
        <v>58</v>
      </c>
      <c r="I13">
        <f t="shared" si="2"/>
        <v>73</v>
      </c>
      <c r="J13">
        <f t="shared" si="2"/>
        <v>109</v>
      </c>
      <c r="K13">
        <f t="shared" si="2"/>
        <v>141</v>
      </c>
      <c r="L13">
        <f t="shared" si="2"/>
        <v>179</v>
      </c>
      <c r="M13">
        <f t="shared" si="2"/>
        <v>208</v>
      </c>
      <c r="N13">
        <f t="shared" si="2"/>
        <v>234</v>
      </c>
      <c r="O13">
        <f t="shared" si="2"/>
        <v>259</v>
      </c>
      <c r="P13">
        <f t="shared" si="2"/>
        <v>288</v>
      </c>
      <c r="Q13" s="5">
        <f>P13</f>
        <v>288</v>
      </c>
    </row>
    <row r="15" spans="1:25" ht="15.75" x14ac:dyDescent="0.25">
      <c r="A15" s="26" t="s">
        <v>41</v>
      </c>
      <c r="B15" s="27"/>
      <c r="C15" s="27"/>
      <c r="D15" s="27"/>
      <c r="E15" s="27"/>
      <c r="F15" s="27"/>
      <c r="H15" s="47" t="s">
        <v>43</v>
      </c>
      <c r="I15" s="48"/>
      <c r="J15" s="48"/>
      <c r="K15" s="48"/>
      <c r="L15" s="48"/>
      <c r="M15" s="48"/>
      <c r="O15" s="64" t="s">
        <v>44</v>
      </c>
      <c r="P15" s="65"/>
      <c r="Q15" s="65"/>
      <c r="R15" s="65"/>
      <c r="S15" s="65"/>
      <c r="T15" s="65"/>
      <c r="U15" s="65"/>
      <c r="V15" s="65"/>
      <c r="W15" s="65"/>
      <c r="X15" s="65"/>
      <c r="Y15" s="65"/>
    </row>
    <row r="16" spans="1:25" s="141" customFormat="1" ht="42.4" customHeight="1" thickBot="1" x14ac:dyDescent="0.3">
      <c r="A16" s="138" t="s">
        <v>92</v>
      </c>
      <c r="B16" s="139" t="s">
        <v>37</v>
      </c>
      <c r="C16" s="140" t="s">
        <v>38</v>
      </c>
      <c r="D16" s="140" t="s">
        <v>39</v>
      </c>
      <c r="E16" s="140" t="s">
        <v>40</v>
      </c>
      <c r="F16" s="140" t="s">
        <v>46</v>
      </c>
      <c r="H16" s="142" t="str">
        <f>A16</f>
        <v>Elland &amp; Greetland</v>
      </c>
      <c r="I16" s="143" t="s">
        <v>37</v>
      </c>
      <c r="J16" s="143" t="s">
        <v>38</v>
      </c>
      <c r="K16" s="143" t="s">
        <v>39</v>
      </c>
      <c r="L16" s="143" t="s">
        <v>40</v>
      </c>
      <c r="M16" s="143" t="s">
        <v>46</v>
      </c>
      <c r="O16" s="144" t="str">
        <f>A16</f>
        <v>Elland &amp; Greetland</v>
      </c>
      <c r="P16" s="145" t="s">
        <v>37</v>
      </c>
      <c r="Q16" s="145" t="s">
        <v>47</v>
      </c>
      <c r="R16" s="145" t="s">
        <v>48</v>
      </c>
      <c r="S16" s="145" t="s">
        <v>49</v>
      </c>
      <c r="T16" s="145" t="s">
        <v>50</v>
      </c>
      <c r="U16" s="145" t="s">
        <v>51</v>
      </c>
      <c r="V16" s="145" t="s">
        <v>52</v>
      </c>
      <c r="W16" s="145" t="s">
        <v>53</v>
      </c>
      <c r="X16" s="145" t="s">
        <v>54</v>
      </c>
      <c r="Y16" s="145" t="s">
        <v>149</v>
      </c>
    </row>
    <row r="17" spans="1:25" ht="15.75" thickBot="1" x14ac:dyDescent="0.3">
      <c r="A17" s="29" t="s">
        <v>84</v>
      </c>
      <c r="B17" s="132">
        <v>315</v>
      </c>
      <c r="C17" s="135">
        <v>304</v>
      </c>
      <c r="D17" s="132">
        <v>304</v>
      </c>
      <c r="E17" s="132">
        <v>295</v>
      </c>
      <c r="F17" s="132">
        <v>285</v>
      </c>
      <c r="H17" s="50" t="s">
        <v>26</v>
      </c>
      <c r="I17" s="146">
        <f>B25</f>
        <v>2037</v>
      </c>
      <c r="J17" s="146">
        <f>C25</f>
        <v>1844</v>
      </c>
      <c r="K17" s="146">
        <f>D25</f>
        <v>1826</v>
      </c>
      <c r="L17" s="146">
        <f>E25</f>
        <v>1745</v>
      </c>
      <c r="M17" s="146">
        <f>F25</f>
        <v>1690</v>
      </c>
      <c r="O17" s="67" t="s">
        <v>26</v>
      </c>
      <c r="P17" s="158">
        <f>$I17</f>
        <v>2037</v>
      </c>
      <c r="Q17" s="158">
        <f>$L17</f>
        <v>1745</v>
      </c>
      <c r="R17" s="158">
        <f t="shared" ref="R17:Y17" si="3">$L17</f>
        <v>1745</v>
      </c>
      <c r="S17" s="158">
        <f t="shared" si="3"/>
        <v>1745</v>
      </c>
      <c r="T17" s="158">
        <f t="shared" si="3"/>
        <v>1745</v>
      </c>
      <c r="U17" s="158">
        <f t="shared" si="3"/>
        <v>1745</v>
      </c>
      <c r="V17" s="158">
        <f t="shared" si="3"/>
        <v>1745</v>
      </c>
      <c r="W17" s="158">
        <f t="shared" si="3"/>
        <v>1745</v>
      </c>
      <c r="X17" s="158">
        <f t="shared" si="3"/>
        <v>1745</v>
      </c>
      <c r="Y17" s="158">
        <f t="shared" si="3"/>
        <v>1745</v>
      </c>
    </row>
    <row r="18" spans="1:25" ht="48.75" customHeight="1" thickBot="1" x14ac:dyDescent="0.3">
      <c r="A18" s="31" t="s">
        <v>85</v>
      </c>
      <c r="B18" s="133">
        <v>210</v>
      </c>
      <c r="C18" s="133">
        <v>154</v>
      </c>
      <c r="D18" s="133">
        <v>146</v>
      </c>
      <c r="E18" s="133">
        <v>134</v>
      </c>
      <c r="F18" s="133">
        <v>123</v>
      </c>
      <c r="H18" s="457" t="s">
        <v>145</v>
      </c>
      <c r="I18" s="458"/>
      <c r="J18" s="52">
        <f>$C26</f>
        <v>11</v>
      </c>
      <c r="K18" s="52">
        <f>$C26</f>
        <v>11</v>
      </c>
      <c r="L18" s="52">
        <f>$C26</f>
        <v>11</v>
      </c>
      <c r="M18" s="52">
        <f>$C26</f>
        <v>11</v>
      </c>
      <c r="O18" s="451" t="s">
        <v>145</v>
      </c>
      <c r="P18" s="452"/>
      <c r="Q18" s="69">
        <f>$M18</f>
        <v>11</v>
      </c>
      <c r="R18" s="69">
        <f t="shared" ref="R18:Y18" si="4">$M18</f>
        <v>11</v>
      </c>
      <c r="S18" s="69">
        <f t="shared" si="4"/>
        <v>11</v>
      </c>
      <c r="T18" s="69">
        <f t="shared" si="4"/>
        <v>11</v>
      </c>
      <c r="U18" s="69">
        <f t="shared" si="4"/>
        <v>11</v>
      </c>
      <c r="V18" s="69">
        <f t="shared" si="4"/>
        <v>11</v>
      </c>
      <c r="W18" s="69">
        <f t="shared" si="4"/>
        <v>11</v>
      </c>
      <c r="X18" s="69">
        <f t="shared" si="4"/>
        <v>11</v>
      </c>
      <c r="Y18" s="69">
        <f t="shared" si="4"/>
        <v>11</v>
      </c>
    </row>
    <row r="19" spans="1:25" ht="24.75" customHeight="1" thickBot="1" x14ac:dyDescent="0.3">
      <c r="A19" s="31" t="s">
        <v>86</v>
      </c>
      <c r="B19" s="133">
        <v>420</v>
      </c>
      <c r="C19" s="133">
        <v>411</v>
      </c>
      <c r="D19" s="133">
        <v>403</v>
      </c>
      <c r="E19" s="133">
        <v>389</v>
      </c>
      <c r="F19" s="133">
        <v>375</v>
      </c>
      <c r="H19" s="56" t="s">
        <v>26</v>
      </c>
      <c r="I19" s="147">
        <f>I17</f>
        <v>2037</v>
      </c>
      <c r="J19" s="147">
        <f>J18+J17</f>
        <v>1855</v>
      </c>
      <c r="K19" s="147">
        <f t="shared" ref="K19:M19" si="5">K18+K17</f>
        <v>1837</v>
      </c>
      <c r="L19" s="147">
        <f t="shared" si="5"/>
        <v>1756</v>
      </c>
      <c r="M19" s="147">
        <f t="shared" si="5"/>
        <v>1701</v>
      </c>
      <c r="O19" s="73" t="s">
        <v>26</v>
      </c>
      <c r="P19" s="159">
        <f>P17</f>
        <v>2037</v>
      </c>
      <c r="Q19" s="74">
        <f>Q18+Q17</f>
        <v>1756</v>
      </c>
      <c r="R19" s="74">
        <f t="shared" ref="R19:Y19" si="6">R18+R17</f>
        <v>1756</v>
      </c>
      <c r="S19" s="74">
        <f t="shared" si="6"/>
        <v>1756</v>
      </c>
      <c r="T19" s="74">
        <f t="shared" si="6"/>
        <v>1756</v>
      </c>
      <c r="U19" s="74">
        <f t="shared" si="6"/>
        <v>1756</v>
      </c>
      <c r="V19" s="74">
        <f t="shared" si="6"/>
        <v>1756</v>
      </c>
      <c r="W19" s="74">
        <f t="shared" si="6"/>
        <v>1756</v>
      </c>
      <c r="X19" s="74">
        <f t="shared" si="6"/>
        <v>1756</v>
      </c>
      <c r="Y19" s="74">
        <f t="shared" si="6"/>
        <v>1756</v>
      </c>
    </row>
    <row r="20" spans="1:25" ht="23.25" customHeight="1" thickBot="1" x14ac:dyDescent="0.3">
      <c r="A20" s="31" t="s">
        <v>87</v>
      </c>
      <c r="B20" s="133">
        <v>119</v>
      </c>
      <c r="C20" s="133">
        <v>112</v>
      </c>
      <c r="D20" s="133">
        <v>112</v>
      </c>
      <c r="E20" s="133">
        <v>107</v>
      </c>
      <c r="F20" s="133">
        <v>103</v>
      </c>
      <c r="H20" s="154" t="s">
        <v>42</v>
      </c>
      <c r="I20" s="155"/>
      <c r="J20" s="58">
        <f>E12</f>
        <v>7</v>
      </c>
      <c r="K20" s="58">
        <f t="shared" ref="K20:M20" si="7">F12</f>
        <v>33</v>
      </c>
      <c r="L20" s="58">
        <f t="shared" si="7"/>
        <v>54</v>
      </c>
      <c r="M20" s="58">
        <f t="shared" si="7"/>
        <v>84</v>
      </c>
      <c r="O20" s="152" t="s">
        <v>42</v>
      </c>
      <c r="P20" s="153"/>
      <c r="Q20" s="75">
        <f>I12</f>
        <v>106</v>
      </c>
      <c r="R20" s="75">
        <f t="shared" ref="R20:Y20" si="8">J12</f>
        <v>158</v>
      </c>
      <c r="S20" s="75">
        <f t="shared" si="8"/>
        <v>203</v>
      </c>
      <c r="T20" s="75">
        <f t="shared" si="8"/>
        <v>256</v>
      </c>
      <c r="U20" s="75">
        <f t="shared" si="8"/>
        <v>298</v>
      </c>
      <c r="V20" s="75">
        <f t="shared" si="8"/>
        <v>334</v>
      </c>
      <c r="W20" s="75">
        <f t="shared" si="8"/>
        <v>369</v>
      </c>
      <c r="X20" s="75">
        <f t="shared" si="8"/>
        <v>409</v>
      </c>
      <c r="Y20" s="75">
        <f t="shared" si="8"/>
        <v>409</v>
      </c>
    </row>
    <row r="21" spans="1:25" ht="26.25" customHeight="1" thickBot="1" x14ac:dyDescent="0.3">
      <c r="A21" s="31" t="s">
        <v>88</v>
      </c>
      <c r="B21" s="133">
        <v>161</v>
      </c>
      <c r="C21" s="133">
        <v>139</v>
      </c>
      <c r="D21" s="133">
        <v>144</v>
      </c>
      <c r="E21" s="133">
        <v>142</v>
      </c>
      <c r="F21" s="133">
        <v>144</v>
      </c>
      <c r="H21" s="481" t="s">
        <v>133</v>
      </c>
      <c r="I21" s="482"/>
      <c r="J21" s="147"/>
      <c r="K21" s="147"/>
      <c r="L21" s="147"/>
      <c r="M21" s="379">
        <f>IF(E25-F25&gt;=0,(E25-F25),0)</f>
        <v>55</v>
      </c>
      <c r="O21" s="453" t="s">
        <v>132</v>
      </c>
      <c r="P21" s="454"/>
      <c r="Q21" s="174">
        <v>-55</v>
      </c>
      <c r="R21" s="174">
        <v>-45</v>
      </c>
      <c r="S21" s="174">
        <v>-36.853028176783567</v>
      </c>
      <c r="T21" s="174">
        <v>-46.911704789014976</v>
      </c>
      <c r="U21" s="174">
        <v>0</v>
      </c>
      <c r="V21" s="174">
        <v>-15.203351738699382</v>
      </c>
      <c r="W21" s="174"/>
      <c r="X21" s="174"/>
      <c r="Y21" s="174"/>
    </row>
    <row r="22" spans="1:25" ht="24.75" thickBot="1" x14ac:dyDescent="0.3">
      <c r="A22" s="31" t="s">
        <v>89</v>
      </c>
      <c r="B22" s="133">
        <v>420</v>
      </c>
      <c r="C22" s="133">
        <v>403</v>
      </c>
      <c r="D22" s="133">
        <v>404</v>
      </c>
      <c r="E22" s="133">
        <v>385</v>
      </c>
      <c r="F22" s="133">
        <v>379</v>
      </c>
      <c r="H22" s="61" t="s">
        <v>27</v>
      </c>
      <c r="I22" s="62"/>
      <c r="J22" s="171">
        <f t="shared" ref="J22:L22" si="9">SUM(J19:J21)</f>
        <v>1862</v>
      </c>
      <c r="K22" s="171">
        <f t="shared" si="9"/>
        <v>1870</v>
      </c>
      <c r="L22" s="171">
        <f t="shared" si="9"/>
        <v>1810</v>
      </c>
      <c r="M22" s="171">
        <f>SUM(M19:M21)</f>
        <v>1840</v>
      </c>
      <c r="O22" s="453" t="s">
        <v>20</v>
      </c>
      <c r="P22" s="454"/>
      <c r="Q22" s="174">
        <f>Q21</f>
        <v>-55</v>
      </c>
      <c r="R22" s="174">
        <f>Q22+R21</f>
        <v>-100</v>
      </c>
      <c r="S22" s="174">
        <f t="shared" ref="S22:U22" si="10">R22+S21</f>
        <v>-136.85302817678357</v>
      </c>
      <c r="T22" s="174">
        <f t="shared" si="10"/>
        <v>-183.76473296579854</v>
      </c>
      <c r="U22" s="174">
        <f t="shared" si="10"/>
        <v>-183.76473296579854</v>
      </c>
      <c r="V22" s="174">
        <f>U22+V21</f>
        <v>-198.96808470449793</v>
      </c>
      <c r="W22" s="174">
        <f t="shared" ref="W22" si="11">V22+W21</f>
        <v>-198.96808470449793</v>
      </c>
      <c r="X22" s="174">
        <f t="shared" ref="X22" si="12">W22+X21</f>
        <v>-198.96808470449793</v>
      </c>
      <c r="Y22" s="174">
        <f>X22+Y21</f>
        <v>-198.96808470449793</v>
      </c>
    </row>
    <row r="23" spans="1:25" ht="22.5" customHeight="1" thickBot="1" x14ac:dyDescent="0.3">
      <c r="A23" s="31" t="s">
        <v>90</v>
      </c>
      <c r="B23" s="133">
        <v>210</v>
      </c>
      <c r="C23" s="133">
        <v>178</v>
      </c>
      <c r="D23" s="133">
        <v>181</v>
      </c>
      <c r="E23" s="133">
        <v>176</v>
      </c>
      <c r="F23" s="133">
        <v>172</v>
      </c>
      <c r="H23" s="2"/>
      <c r="I23" s="2"/>
      <c r="J23" s="2"/>
      <c r="K23" s="2"/>
      <c r="L23" s="2"/>
      <c r="M23" s="2"/>
      <c r="O23" s="479" t="s">
        <v>27</v>
      </c>
      <c r="P23" s="480"/>
      <c r="Q23" s="175">
        <f>SUM(Q19:Q20)+Q22</f>
        <v>1807</v>
      </c>
      <c r="R23" s="175">
        <f t="shared" ref="R23:W23" si="13">SUM(R19:R20)+R22</f>
        <v>1814</v>
      </c>
      <c r="S23" s="175">
        <f t="shared" si="13"/>
        <v>1822.1469718232165</v>
      </c>
      <c r="T23" s="175">
        <f t="shared" si="13"/>
        <v>1828.2352670342016</v>
      </c>
      <c r="U23" s="175">
        <f t="shared" si="13"/>
        <v>1870.2352670342016</v>
      </c>
      <c r="V23" s="175">
        <f t="shared" si="13"/>
        <v>1891.0319152955021</v>
      </c>
      <c r="W23" s="175">
        <f t="shared" si="13"/>
        <v>1926.0319152955021</v>
      </c>
      <c r="X23" s="175">
        <f t="shared" ref="X23" si="14">SUM(X19:X20)+X22</f>
        <v>1966.0319152955021</v>
      </c>
      <c r="Y23" s="175">
        <f t="shared" ref="Y23" si="15">SUM(Y19:Y20)+Y22</f>
        <v>1966.0319152955021</v>
      </c>
    </row>
    <row r="24" spans="1:25" ht="24.75" customHeight="1" thickBot="1" x14ac:dyDescent="0.3">
      <c r="A24" s="31" t="s">
        <v>91</v>
      </c>
      <c r="B24" s="133">
        <v>182</v>
      </c>
      <c r="C24" s="133">
        <v>143</v>
      </c>
      <c r="D24" s="133">
        <v>132</v>
      </c>
      <c r="E24" s="133">
        <v>117</v>
      </c>
      <c r="F24" s="133">
        <v>109</v>
      </c>
      <c r="H24" t="s">
        <v>56</v>
      </c>
      <c r="O24" s="2"/>
      <c r="P24" s="2"/>
      <c r="Q24" s="172">
        <f>IF(Q23-$P17&lt;=0,0,Q23-$P17)</f>
        <v>0</v>
      </c>
      <c r="R24" s="172">
        <f t="shared" ref="R24:Y24" si="16">IF(R23-$P17&lt;=0,0,R23-$P17)</f>
        <v>0</v>
      </c>
      <c r="S24" s="172">
        <f t="shared" si="16"/>
        <v>0</v>
      </c>
      <c r="T24" s="172">
        <f t="shared" si="16"/>
        <v>0</v>
      </c>
      <c r="U24" s="172">
        <f t="shared" si="16"/>
        <v>0</v>
      </c>
      <c r="V24" s="172">
        <f t="shared" si="16"/>
        <v>0</v>
      </c>
      <c r="W24" s="172">
        <f t="shared" si="16"/>
        <v>0</v>
      </c>
      <c r="X24" s="172">
        <f t="shared" si="16"/>
        <v>0</v>
      </c>
      <c r="Y24" s="172">
        <f t="shared" si="16"/>
        <v>0</v>
      </c>
    </row>
    <row r="25" spans="1:25" ht="24.75" customHeight="1" thickBot="1" x14ac:dyDescent="0.3">
      <c r="A25" s="46" t="s">
        <v>26</v>
      </c>
      <c r="B25" s="134">
        <f>SUM(B17:B24)</f>
        <v>2037</v>
      </c>
      <c r="C25" s="134">
        <f>SUM(C17:C24)</f>
        <v>1844</v>
      </c>
      <c r="D25" s="134">
        <f>SUM(D17:D24)</f>
        <v>1826</v>
      </c>
      <c r="E25" s="134">
        <f>SUM(E17:E24)</f>
        <v>1745</v>
      </c>
      <c r="F25" s="134">
        <f>SUM(F17:F24)</f>
        <v>1690</v>
      </c>
      <c r="H25" t="s">
        <v>55</v>
      </c>
      <c r="O25" s="2"/>
      <c r="P25" s="2"/>
      <c r="Q25" s="2"/>
      <c r="R25" s="2"/>
      <c r="S25" s="2"/>
      <c r="T25" s="2"/>
      <c r="U25" s="2"/>
      <c r="V25" s="2"/>
      <c r="W25" s="2"/>
      <c r="X25" s="2"/>
      <c r="Y25" s="2"/>
    </row>
    <row r="26" spans="1:25" ht="15.75" thickBot="1" x14ac:dyDescent="0.3">
      <c r="A26" s="455" t="s">
        <v>145</v>
      </c>
      <c r="B26" s="478"/>
      <c r="C26" s="35">
        <v>11</v>
      </c>
      <c r="D26" s="35">
        <v>11</v>
      </c>
      <c r="E26" s="35">
        <v>11</v>
      </c>
      <c r="F26" s="35">
        <v>11</v>
      </c>
      <c r="H26" t="s">
        <v>57</v>
      </c>
      <c r="O26" s="2"/>
      <c r="P26" s="2"/>
    </row>
    <row r="27" spans="1:25" ht="15.75" thickBot="1" x14ac:dyDescent="0.3">
      <c r="A27" s="45" t="s">
        <v>27</v>
      </c>
      <c r="B27" s="36"/>
      <c r="C27" s="137">
        <f>C26+C25</f>
        <v>1855</v>
      </c>
      <c r="D27" s="137">
        <f t="shared" ref="D27:F27" si="17">D26+D25</f>
        <v>1837</v>
      </c>
      <c r="E27" s="137">
        <f t="shared" si="17"/>
        <v>1756</v>
      </c>
      <c r="F27" s="137">
        <f t="shared" si="17"/>
        <v>1701</v>
      </c>
      <c r="O27" s="2"/>
      <c r="P27" s="2"/>
    </row>
    <row r="28" spans="1:25" x14ac:dyDescent="0.25">
      <c r="A28" s="27"/>
      <c r="B28" s="27"/>
      <c r="C28" s="27"/>
      <c r="D28" s="27"/>
      <c r="E28" s="27"/>
      <c r="F28" s="27"/>
      <c r="N28" s="2"/>
      <c r="O28" s="2"/>
      <c r="P28" s="2"/>
    </row>
    <row r="29" spans="1:25" x14ac:dyDescent="0.25">
      <c r="A29" s="27"/>
      <c r="B29" s="27"/>
      <c r="C29" s="27"/>
      <c r="D29" s="27"/>
      <c r="E29" s="27"/>
      <c r="F29" s="27"/>
      <c r="N29" s="2"/>
      <c r="O29" s="2"/>
      <c r="P29" s="2"/>
    </row>
    <row r="32" spans="1:25" ht="15.75" x14ac:dyDescent="0.25">
      <c r="A32" s="10" t="s">
        <v>67</v>
      </c>
      <c r="B32" s="11"/>
      <c r="C32" s="11"/>
      <c r="D32" s="11"/>
      <c r="E32" s="11"/>
      <c r="F32" s="11"/>
      <c r="G32" s="11"/>
      <c r="H32" s="11"/>
      <c r="I32" s="11"/>
      <c r="J32" s="11"/>
      <c r="K32" s="11"/>
      <c r="L32" s="11"/>
      <c r="M32" s="11"/>
      <c r="N32" s="11"/>
      <c r="O32" s="11"/>
      <c r="P32" s="11"/>
    </row>
    <row r="33" spans="1:16" ht="15.75" thickBot="1" x14ac:dyDescent="0.3">
      <c r="A33" s="12" t="str">
        <f>A16</f>
        <v>Elland &amp; Greetland</v>
      </c>
      <c r="B33" s="11" t="s">
        <v>37</v>
      </c>
      <c r="C33" s="82" t="s">
        <v>38</v>
      </c>
      <c r="D33" s="82" t="s">
        <v>39</v>
      </c>
      <c r="E33" s="82" t="s">
        <v>40</v>
      </c>
      <c r="F33" s="82" t="s">
        <v>46</v>
      </c>
      <c r="G33" s="11"/>
      <c r="H33" s="11"/>
      <c r="I33" s="11"/>
      <c r="J33" s="11"/>
      <c r="K33" s="11"/>
      <c r="L33" s="11"/>
      <c r="M33" s="11"/>
      <c r="N33" s="11"/>
      <c r="O33" s="11"/>
      <c r="P33" s="11"/>
    </row>
    <row r="34" spans="1:16" ht="15.75" thickBot="1" x14ac:dyDescent="0.3">
      <c r="A34" s="409" t="s">
        <v>84</v>
      </c>
      <c r="B34" s="410">
        <v>45</v>
      </c>
      <c r="C34" s="410">
        <v>44</v>
      </c>
      <c r="D34" s="410">
        <v>40</v>
      </c>
      <c r="E34" s="410">
        <v>38</v>
      </c>
      <c r="F34" s="411">
        <v>35</v>
      </c>
      <c r="G34" s="11"/>
      <c r="H34" s="11"/>
      <c r="I34" s="11"/>
      <c r="J34" s="11"/>
      <c r="K34" s="11"/>
      <c r="L34" s="11"/>
      <c r="M34" s="11"/>
      <c r="N34" s="11"/>
      <c r="O34" s="11"/>
      <c r="P34" s="11"/>
    </row>
    <row r="35" spans="1:16" ht="24.75" thickBot="1" x14ac:dyDescent="0.3">
      <c r="A35" s="412" t="s">
        <v>85</v>
      </c>
      <c r="B35" s="149">
        <v>30</v>
      </c>
      <c r="C35" s="149">
        <v>19</v>
      </c>
      <c r="D35" s="149">
        <v>17</v>
      </c>
      <c r="E35" s="149">
        <v>16</v>
      </c>
      <c r="F35" s="413">
        <v>15</v>
      </c>
      <c r="G35" s="11"/>
      <c r="H35" s="11"/>
      <c r="I35" s="11"/>
      <c r="J35" s="11"/>
      <c r="K35" s="11"/>
      <c r="L35" s="11"/>
      <c r="M35" s="11"/>
      <c r="N35" s="11"/>
      <c r="O35" s="11"/>
      <c r="P35" s="11"/>
    </row>
    <row r="36" spans="1:16" ht="15.75" thickBot="1" x14ac:dyDescent="0.3">
      <c r="A36" s="412" t="s">
        <v>86</v>
      </c>
      <c r="B36" s="149">
        <v>60</v>
      </c>
      <c r="C36" s="149">
        <v>53</v>
      </c>
      <c r="D36" s="149">
        <v>52</v>
      </c>
      <c r="E36" s="149">
        <v>45</v>
      </c>
      <c r="F36" s="413">
        <v>45</v>
      </c>
      <c r="G36" s="11"/>
      <c r="H36" s="11"/>
      <c r="I36" s="11"/>
      <c r="J36" s="11"/>
      <c r="K36" s="11"/>
      <c r="L36" s="11"/>
      <c r="M36" s="11"/>
      <c r="N36" s="11"/>
      <c r="O36" s="11"/>
      <c r="P36" s="11"/>
    </row>
    <row r="37" spans="1:16" ht="24.75" thickBot="1" x14ac:dyDescent="0.3">
      <c r="A37" s="412" t="s">
        <v>87</v>
      </c>
      <c r="B37" s="149">
        <v>17</v>
      </c>
      <c r="C37" s="149">
        <v>15</v>
      </c>
      <c r="D37" s="149">
        <v>15</v>
      </c>
      <c r="E37" s="149">
        <v>13</v>
      </c>
      <c r="F37" s="413">
        <v>14</v>
      </c>
      <c r="G37" s="11"/>
      <c r="H37" s="11"/>
      <c r="I37" s="11"/>
      <c r="J37" s="11"/>
      <c r="K37" s="11"/>
      <c r="L37" s="11"/>
      <c r="M37" s="11"/>
      <c r="N37" s="11"/>
      <c r="O37" s="11"/>
      <c r="P37" s="11"/>
    </row>
    <row r="38" spans="1:16" ht="15.75" thickBot="1" x14ac:dyDescent="0.3">
      <c r="A38" s="414" t="s">
        <v>88</v>
      </c>
      <c r="B38" s="150">
        <v>23</v>
      </c>
      <c r="C38" s="149">
        <v>19</v>
      </c>
      <c r="D38" s="149">
        <v>24</v>
      </c>
      <c r="E38" s="149">
        <v>19</v>
      </c>
      <c r="F38" s="413">
        <v>19</v>
      </c>
      <c r="G38" s="11"/>
      <c r="H38" s="11"/>
      <c r="I38" s="11"/>
      <c r="J38" s="11"/>
      <c r="K38" s="11"/>
      <c r="L38" s="11"/>
      <c r="M38" s="11"/>
      <c r="N38" s="11"/>
      <c r="O38" s="11"/>
      <c r="P38" s="11"/>
    </row>
    <row r="39" spans="1:16" ht="15.75" thickBot="1" x14ac:dyDescent="0.3">
      <c r="A39" s="415" t="s">
        <v>89</v>
      </c>
      <c r="B39" s="151">
        <v>60</v>
      </c>
      <c r="C39" s="149">
        <v>55</v>
      </c>
      <c r="D39" s="149">
        <v>61</v>
      </c>
      <c r="E39" s="149">
        <v>40</v>
      </c>
      <c r="F39" s="413">
        <v>54</v>
      </c>
      <c r="G39" s="11"/>
      <c r="H39" s="11"/>
      <c r="I39" s="11"/>
      <c r="J39" s="11"/>
      <c r="K39" s="11"/>
      <c r="L39" s="11"/>
      <c r="M39" s="11"/>
      <c r="N39" s="11"/>
      <c r="O39" s="11"/>
      <c r="P39" s="11"/>
    </row>
    <row r="40" spans="1:16" ht="15.75" thickBot="1" x14ac:dyDescent="0.3">
      <c r="A40" s="415" t="s">
        <v>90</v>
      </c>
      <c r="B40" s="151">
        <v>30</v>
      </c>
      <c r="C40" s="149">
        <v>22</v>
      </c>
      <c r="D40" s="149">
        <v>28</v>
      </c>
      <c r="E40" s="149">
        <v>22</v>
      </c>
      <c r="F40" s="413">
        <v>23</v>
      </c>
      <c r="G40" s="11"/>
      <c r="H40" s="11"/>
      <c r="I40" s="11"/>
      <c r="J40" s="11"/>
      <c r="K40" s="11"/>
      <c r="L40" s="11"/>
      <c r="M40" s="11"/>
      <c r="N40" s="11"/>
      <c r="O40" s="11"/>
      <c r="P40" s="11"/>
    </row>
    <row r="41" spans="1:16" ht="15.75" thickBot="1" x14ac:dyDescent="0.3">
      <c r="A41" s="415" t="s">
        <v>91</v>
      </c>
      <c r="B41" s="151">
        <v>26</v>
      </c>
      <c r="C41" s="149">
        <v>16</v>
      </c>
      <c r="D41" s="149">
        <v>16</v>
      </c>
      <c r="E41" s="149">
        <v>13</v>
      </c>
      <c r="F41" s="413">
        <v>15</v>
      </c>
      <c r="G41" s="11"/>
      <c r="H41" s="11"/>
      <c r="I41" s="11"/>
      <c r="J41" s="11"/>
      <c r="K41" s="11"/>
      <c r="L41" s="11"/>
      <c r="M41" s="11"/>
      <c r="N41" s="11"/>
      <c r="O41" s="11"/>
      <c r="P41" s="11"/>
    </row>
    <row r="42" spans="1:16" ht="15.75" thickBot="1" x14ac:dyDescent="0.3">
      <c r="A42" s="416" t="s">
        <v>26</v>
      </c>
      <c r="B42" s="417">
        <f>SUM(B34:B41)</f>
        <v>291</v>
      </c>
      <c r="C42" s="417">
        <f>SUM(C34:C41)</f>
        <v>243</v>
      </c>
      <c r="D42" s="417">
        <f>SUM(D34:D41)</f>
        <v>253</v>
      </c>
      <c r="E42" s="417">
        <f>SUM(E34:E41)</f>
        <v>206</v>
      </c>
      <c r="F42" s="418">
        <f>SUM(F34:F41)</f>
        <v>220</v>
      </c>
      <c r="G42" s="11"/>
      <c r="H42" s="11"/>
      <c r="I42" s="11"/>
      <c r="J42" s="11"/>
      <c r="K42" s="11"/>
      <c r="L42" s="11"/>
      <c r="M42" s="11"/>
      <c r="N42" s="11"/>
      <c r="O42" s="11"/>
      <c r="P42" s="11"/>
    </row>
    <row r="43" spans="1:16" ht="15.75" x14ac:dyDescent="0.25">
      <c r="A43" s="166"/>
      <c r="B43" s="167"/>
      <c r="C43" s="167"/>
      <c r="D43" s="167"/>
      <c r="E43" s="167"/>
      <c r="F43" s="167"/>
      <c r="G43" s="11"/>
      <c r="H43" s="10" t="s">
        <v>44</v>
      </c>
      <c r="I43" s="11"/>
      <c r="J43" s="11"/>
      <c r="K43" s="11"/>
      <c r="L43" s="11"/>
      <c r="M43" s="11"/>
      <c r="N43" s="11"/>
      <c r="O43" s="11"/>
      <c r="P43" s="11"/>
    </row>
    <row r="44" spans="1:16" ht="15.75" thickBot="1" x14ac:dyDescent="0.3">
      <c r="A44" s="11"/>
      <c r="B44" s="11" t="s">
        <v>37</v>
      </c>
      <c r="C44" s="82" t="s">
        <v>38</v>
      </c>
      <c r="D44" s="82" t="s">
        <v>39</v>
      </c>
      <c r="E44" s="82" t="s">
        <v>40</v>
      </c>
      <c r="F44" s="82" t="s">
        <v>46</v>
      </c>
      <c r="G44" s="11"/>
      <c r="H44" s="82" t="s">
        <v>47</v>
      </c>
      <c r="I44" s="82" t="s">
        <v>48</v>
      </c>
      <c r="J44" s="82" t="s">
        <v>49</v>
      </c>
      <c r="K44" s="82" t="s">
        <v>50</v>
      </c>
      <c r="L44" s="82" t="s">
        <v>51</v>
      </c>
      <c r="M44" s="82" t="s">
        <v>52</v>
      </c>
      <c r="N44" s="82" t="s">
        <v>53</v>
      </c>
      <c r="O44" s="82" t="s">
        <v>54</v>
      </c>
      <c r="P44" s="82" t="s">
        <v>149</v>
      </c>
    </row>
    <row r="45" spans="1:16" ht="15.75" thickBot="1" x14ac:dyDescent="0.3">
      <c r="A45" s="412" t="s">
        <v>146</v>
      </c>
      <c r="B45" s="410">
        <v>291</v>
      </c>
      <c r="C45" s="410">
        <f>C42</f>
        <v>243</v>
      </c>
      <c r="D45" s="410">
        <f>D42</f>
        <v>253</v>
      </c>
      <c r="E45" s="410">
        <f>E42</f>
        <v>206</v>
      </c>
      <c r="F45" s="410">
        <f>F42</f>
        <v>220</v>
      </c>
      <c r="G45" s="11"/>
      <c r="H45" s="420">
        <f t="shared" ref="H45:P45" si="18">$E45</f>
        <v>206</v>
      </c>
      <c r="I45" s="410">
        <f t="shared" si="18"/>
        <v>206</v>
      </c>
      <c r="J45" s="410">
        <f t="shared" si="18"/>
        <v>206</v>
      </c>
      <c r="K45" s="410">
        <f t="shared" si="18"/>
        <v>206</v>
      </c>
      <c r="L45" s="410">
        <f t="shared" si="18"/>
        <v>206</v>
      </c>
      <c r="M45" s="410">
        <f t="shared" si="18"/>
        <v>206</v>
      </c>
      <c r="N45" s="410">
        <f t="shared" si="18"/>
        <v>206</v>
      </c>
      <c r="O45" s="410">
        <f t="shared" si="18"/>
        <v>206</v>
      </c>
      <c r="P45" s="411">
        <f t="shared" si="18"/>
        <v>206</v>
      </c>
    </row>
    <row r="46" spans="1:16" ht="24.75" thickBot="1" x14ac:dyDescent="0.3">
      <c r="A46" s="412" t="s">
        <v>145</v>
      </c>
      <c r="B46" s="410"/>
      <c r="C46" s="410">
        <f>ROUNDUP(C26/7,0)</f>
        <v>2</v>
      </c>
      <c r="D46" s="410">
        <f>ROUNDUP(D26/7,0)</f>
        <v>2</v>
      </c>
      <c r="E46" s="410">
        <f>ROUNDUP(E26/7,0)</f>
        <v>2</v>
      </c>
      <c r="F46" s="410">
        <f>ROUNDUP(F26/7,0)</f>
        <v>2</v>
      </c>
      <c r="G46" s="11"/>
      <c r="H46" s="420">
        <f t="shared" ref="H46:P46" si="19">$F46</f>
        <v>2</v>
      </c>
      <c r="I46" s="410">
        <f t="shared" si="19"/>
        <v>2</v>
      </c>
      <c r="J46" s="410">
        <f t="shared" si="19"/>
        <v>2</v>
      </c>
      <c r="K46" s="410">
        <f t="shared" si="19"/>
        <v>2</v>
      </c>
      <c r="L46" s="410">
        <f t="shared" si="19"/>
        <v>2</v>
      </c>
      <c r="M46" s="410">
        <f t="shared" si="19"/>
        <v>2</v>
      </c>
      <c r="N46" s="410">
        <f t="shared" si="19"/>
        <v>2</v>
      </c>
      <c r="O46" s="410">
        <f t="shared" si="19"/>
        <v>2</v>
      </c>
      <c r="P46" s="411">
        <f t="shared" si="19"/>
        <v>2</v>
      </c>
    </row>
    <row r="47" spans="1:16" ht="15.75" thickBot="1" x14ac:dyDescent="0.3">
      <c r="A47" s="412" t="s">
        <v>60</v>
      </c>
      <c r="B47" s="410"/>
      <c r="C47" s="410">
        <f>ROUNDUP(E12/7,0)</f>
        <v>1</v>
      </c>
      <c r="D47" s="410">
        <f t="shared" ref="D47:F47" si="20">ROUNDUP(F12/7,0)</f>
        <v>5</v>
      </c>
      <c r="E47" s="410">
        <f t="shared" si="20"/>
        <v>8</v>
      </c>
      <c r="F47" s="410">
        <f t="shared" si="20"/>
        <v>12</v>
      </c>
      <c r="G47" s="11"/>
      <c r="H47" s="420">
        <f>ROUNDUP(I12/7,0)</f>
        <v>16</v>
      </c>
      <c r="I47" s="420">
        <f t="shared" ref="I47:P47" si="21">ROUNDUP(J12/7,0)</f>
        <v>23</v>
      </c>
      <c r="J47" s="420">
        <f t="shared" si="21"/>
        <v>29</v>
      </c>
      <c r="K47" s="420">
        <f t="shared" si="21"/>
        <v>37</v>
      </c>
      <c r="L47" s="420">
        <f t="shared" si="21"/>
        <v>43</v>
      </c>
      <c r="M47" s="420">
        <f t="shared" si="21"/>
        <v>48</v>
      </c>
      <c r="N47" s="420">
        <f t="shared" si="21"/>
        <v>53</v>
      </c>
      <c r="O47" s="420">
        <f t="shared" si="21"/>
        <v>59</v>
      </c>
      <c r="P47" s="420">
        <f t="shared" si="21"/>
        <v>59</v>
      </c>
    </row>
    <row r="48" spans="1:16" s="5" customFormat="1" ht="15.75" thickBot="1" x14ac:dyDescent="0.3">
      <c r="A48" s="412" t="s">
        <v>27</v>
      </c>
      <c r="B48" s="419"/>
      <c r="C48" s="419">
        <f>SUM(C46:C47)+C42</f>
        <v>246</v>
      </c>
      <c r="D48" s="419">
        <f>SUM(D46:D47)+D42</f>
        <v>260</v>
      </c>
      <c r="E48" s="419">
        <f>SUM(E46:E47)+E42</f>
        <v>216</v>
      </c>
      <c r="F48" s="419">
        <f>SUM(F46:F47)+F42</f>
        <v>234</v>
      </c>
      <c r="G48" s="12"/>
      <c r="H48" s="421">
        <f t="shared" ref="H48:P48" si="22">SUM(H46:H47)+$E42</f>
        <v>224</v>
      </c>
      <c r="I48" s="419">
        <f t="shared" si="22"/>
        <v>231</v>
      </c>
      <c r="J48" s="419">
        <f t="shared" si="22"/>
        <v>237</v>
      </c>
      <c r="K48" s="419">
        <f t="shared" si="22"/>
        <v>245</v>
      </c>
      <c r="L48" s="419">
        <f t="shared" si="22"/>
        <v>251</v>
      </c>
      <c r="M48" s="419">
        <f t="shared" si="22"/>
        <v>256</v>
      </c>
      <c r="N48" s="419">
        <f t="shared" si="22"/>
        <v>261</v>
      </c>
      <c r="O48" s="419">
        <f t="shared" si="22"/>
        <v>267</v>
      </c>
      <c r="P48" s="422">
        <f t="shared" si="22"/>
        <v>267</v>
      </c>
    </row>
    <row r="49" spans="1:16" ht="15.75" thickBot="1" x14ac:dyDescent="0.3">
      <c r="A49" s="412" t="s">
        <v>61</v>
      </c>
      <c r="B49" s="410"/>
      <c r="C49" s="410">
        <f>IF(C48-$B42&gt;0,C48-$B42,0)</f>
        <v>0</v>
      </c>
      <c r="D49" s="410">
        <f>IF(D48-$B42&gt;0,D48-$B42,0)</f>
        <v>0</v>
      </c>
      <c r="E49" s="410">
        <f>IF(E48-$B42&gt;0,E48-$B42,0)</f>
        <v>0</v>
      </c>
      <c r="F49" s="410">
        <f>IF(F48-$B42&gt;0,F48-$B42,0)</f>
        <v>0</v>
      </c>
      <c r="G49" s="11"/>
      <c r="H49" s="420">
        <f t="shared" ref="H49:P49" si="23">IF(H48-$B42&gt;0,H48-$B42,0)</f>
        <v>0</v>
      </c>
      <c r="I49" s="410">
        <f t="shared" si="23"/>
        <v>0</v>
      </c>
      <c r="J49" s="410">
        <f t="shared" si="23"/>
        <v>0</v>
      </c>
      <c r="K49" s="410">
        <f t="shared" si="23"/>
        <v>0</v>
      </c>
      <c r="L49" s="410">
        <f t="shared" si="23"/>
        <v>0</v>
      </c>
      <c r="M49" s="410">
        <f t="shared" si="23"/>
        <v>0</v>
      </c>
      <c r="N49" s="410">
        <f t="shared" si="23"/>
        <v>0</v>
      </c>
      <c r="O49" s="410">
        <f t="shared" si="23"/>
        <v>0</v>
      </c>
      <c r="P49" s="411">
        <f t="shared" si="23"/>
        <v>0</v>
      </c>
    </row>
    <row r="50" spans="1:16" ht="15.75" thickBot="1" x14ac:dyDescent="0.3">
      <c r="A50" s="412" t="s">
        <v>63</v>
      </c>
      <c r="B50" s="410"/>
      <c r="C50" s="410">
        <f>ROUNDUP(C49/30,0)</f>
        <v>0</v>
      </c>
      <c r="D50" s="410">
        <f t="shared" ref="D50:F50" si="24">ROUNDUP(D49/30,0)</f>
        <v>0</v>
      </c>
      <c r="E50" s="410">
        <f t="shared" si="24"/>
        <v>0</v>
      </c>
      <c r="F50" s="410">
        <f t="shared" si="24"/>
        <v>0</v>
      </c>
      <c r="G50" s="11"/>
      <c r="H50" s="423">
        <f>ROUNDUP(H49/30,0)</f>
        <v>0</v>
      </c>
      <c r="I50" s="424">
        <f t="shared" ref="I50:P50" si="25">ROUNDUP(I49/30,0)</f>
        <v>0</v>
      </c>
      <c r="J50" s="424">
        <f t="shared" si="25"/>
        <v>0</v>
      </c>
      <c r="K50" s="424">
        <f t="shared" si="25"/>
        <v>0</v>
      </c>
      <c r="L50" s="424">
        <f t="shared" si="25"/>
        <v>0</v>
      </c>
      <c r="M50" s="424">
        <f t="shared" si="25"/>
        <v>0</v>
      </c>
      <c r="N50" s="424">
        <f t="shared" si="25"/>
        <v>0</v>
      </c>
      <c r="O50" s="424">
        <f t="shared" si="25"/>
        <v>0</v>
      </c>
      <c r="P50" s="425">
        <f t="shared" si="25"/>
        <v>0</v>
      </c>
    </row>
    <row r="51" spans="1:16" x14ac:dyDescent="0.25">
      <c r="A51" s="11"/>
      <c r="B51" s="11"/>
      <c r="C51" s="11"/>
      <c r="D51" s="11"/>
      <c r="E51" s="11"/>
      <c r="F51" s="11"/>
      <c r="G51" s="11"/>
      <c r="H51" s="11"/>
      <c r="I51" s="11"/>
      <c r="J51" s="11"/>
      <c r="K51" s="11"/>
      <c r="L51" s="11"/>
      <c r="M51" s="11"/>
      <c r="N51" s="11"/>
      <c r="O51" s="11"/>
      <c r="P51" s="11"/>
    </row>
    <row r="56" spans="1:16" ht="15.75" thickBot="1" x14ac:dyDescent="0.3"/>
    <row r="57" spans="1:16" ht="15.75" x14ac:dyDescent="0.25">
      <c r="A57" s="104" t="s">
        <v>68</v>
      </c>
      <c r="B57" s="105" t="s">
        <v>66</v>
      </c>
      <c r="C57" s="105" t="s">
        <v>38</v>
      </c>
      <c r="D57" s="105" t="s">
        <v>39</v>
      </c>
      <c r="E57" s="105" t="s">
        <v>40</v>
      </c>
      <c r="F57" s="105" t="s">
        <v>46</v>
      </c>
      <c r="G57" s="105" t="s">
        <v>47</v>
      </c>
      <c r="H57" s="105" t="s">
        <v>48</v>
      </c>
      <c r="I57" s="105" t="s">
        <v>49</v>
      </c>
      <c r="J57" s="106" t="s">
        <v>50</v>
      </c>
      <c r="K57" s="102"/>
      <c r="L57" s="114" t="s">
        <v>51</v>
      </c>
      <c r="M57" s="105" t="s">
        <v>52</v>
      </c>
      <c r="N57" s="105" t="s">
        <v>53</v>
      </c>
      <c r="O57" s="105" t="s">
        <v>54</v>
      </c>
      <c r="P57" s="106" t="s">
        <v>149</v>
      </c>
    </row>
    <row r="58" spans="1:16" x14ac:dyDescent="0.25">
      <c r="A58" s="107" t="s">
        <v>125</v>
      </c>
      <c r="B58" s="94">
        <v>1485</v>
      </c>
      <c r="C58" s="94">
        <v>1480</v>
      </c>
      <c r="D58" s="94">
        <v>1477</v>
      </c>
      <c r="E58" s="94">
        <v>1494</v>
      </c>
      <c r="F58" s="94">
        <v>1491</v>
      </c>
      <c r="G58" s="94">
        <v>1476</v>
      </c>
      <c r="H58" s="94">
        <v>1465</v>
      </c>
      <c r="I58" s="94">
        <v>1448</v>
      </c>
      <c r="J58" s="108">
        <v>1406</v>
      </c>
      <c r="K58" s="100"/>
      <c r="L58" s="115">
        <f>$J58</f>
        <v>1406</v>
      </c>
      <c r="M58" s="160">
        <f t="shared" ref="M58" si="26">$J58</f>
        <v>1406</v>
      </c>
      <c r="N58" s="160">
        <f>$J58</f>
        <v>1406</v>
      </c>
      <c r="O58" s="160">
        <f>$J58</f>
        <v>1406</v>
      </c>
      <c r="P58" s="182">
        <f>$J58</f>
        <v>1406</v>
      </c>
    </row>
    <row r="59" spans="1:16" x14ac:dyDescent="0.25">
      <c r="A59" s="107"/>
      <c r="B59" s="94"/>
      <c r="C59" s="94"/>
      <c r="D59" s="94"/>
      <c r="E59" s="94"/>
      <c r="F59" s="94"/>
      <c r="G59" s="94"/>
      <c r="H59" s="94"/>
      <c r="I59" s="94"/>
      <c r="J59" s="108"/>
      <c r="K59" s="100"/>
      <c r="L59" s="115"/>
      <c r="M59" s="160"/>
      <c r="N59" s="160"/>
      <c r="O59" s="160"/>
      <c r="P59" s="182"/>
    </row>
    <row r="60" spans="1:16" x14ac:dyDescent="0.25">
      <c r="A60" s="107"/>
      <c r="B60" s="94"/>
      <c r="C60" s="94"/>
      <c r="D60" s="94"/>
      <c r="E60" s="94"/>
      <c r="F60" s="94"/>
      <c r="G60" s="94"/>
      <c r="H60" s="94"/>
      <c r="I60" s="94"/>
      <c r="J60" s="108"/>
      <c r="K60" s="100"/>
      <c r="L60" s="115"/>
      <c r="M60" s="160"/>
      <c r="N60" s="160"/>
      <c r="O60" s="160"/>
      <c r="P60" s="182"/>
    </row>
    <row r="61" spans="1:16" x14ac:dyDescent="0.25">
      <c r="A61" s="107" t="s">
        <v>145</v>
      </c>
      <c r="B61" s="94"/>
      <c r="C61" s="94">
        <v>10</v>
      </c>
      <c r="D61" s="94">
        <f>$C61</f>
        <v>10</v>
      </c>
      <c r="E61" s="94">
        <f t="shared" ref="E61:F61" si="27">$C61</f>
        <v>10</v>
      </c>
      <c r="F61" s="94">
        <f t="shared" si="27"/>
        <v>10</v>
      </c>
      <c r="G61" s="94">
        <f>$C61</f>
        <v>10</v>
      </c>
      <c r="H61" s="94">
        <f>$C61</f>
        <v>10</v>
      </c>
      <c r="I61" s="94">
        <f>$C61</f>
        <v>10</v>
      </c>
      <c r="J61" s="108">
        <f>$C61</f>
        <v>10</v>
      </c>
      <c r="K61" s="102"/>
      <c r="L61" s="115">
        <f>$C61</f>
        <v>10</v>
      </c>
      <c r="M61" s="160">
        <f>$C61</f>
        <v>10</v>
      </c>
      <c r="N61" s="160">
        <f>$C61</f>
        <v>10</v>
      </c>
      <c r="O61" s="160">
        <f>$C61</f>
        <v>10</v>
      </c>
      <c r="P61" s="182">
        <f>$C61</f>
        <v>10</v>
      </c>
    </row>
    <row r="62" spans="1:16" x14ac:dyDescent="0.25">
      <c r="A62" s="107" t="s">
        <v>60</v>
      </c>
      <c r="B62" s="94"/>
      <c r="C62" s="94">
        <f>E13</f>
        <v>5</v>
      </c>
      <c r="D62" s="94">
        <f t="shared" ref="D62:J62" si="28">F13</f>
        <v>23</v>
      </c>
      <c r="E62" s="94">
        <f t="shared" si="28"/>
        <v>37</v>
      </c>
      <c r="F62" s="94">
        <f t="shared" si="28"/>
        <v>58</v>
      </c>
      <c r="G62" s="94">
        <f t="shared" si="28"/>
        <v>73</v>
      </c>
      <c r="H62" s="94">
        <f t="shared" si="28"/>
        <v>109</v>
      </c>
      <c r="I62" s="94">
        <f t="shared" si="28"/>
        <v>141</v>
      </c>
      <c r="J62" s="108">
        <f t="shared" si="28"/>
        <v>179</v>
      </c>
      <c r="K62" s="102"/>
      <c r="L62" s="115">
        <f>M13</f>
        <v>208</v>
      </c>
      <c r="M62" s="160">
        <f t="shared" ref="M62:P62" si="29">N13</f>
        <v>234</v>
      </c>
      <c r="N62" s="160">
        <f t="shared" si="29"/>
        <v>259</v>
      </c>
      <c r="O62" s="160">
        <f t="shared" si="29"/>
        <v>288</v>
      </c>
      <c r="P62" s="182">
        <f t="shared" si="29"/>
        <v>288</v>
      </c>
    </row>
    <row r="63" spans="1:16" x14ac:dyDescent="0.25">
      <c r="A63" s="107" t="s">
        <v>26</v>
      </c>
      <c r="B63" s="96">
        <f t="shared" ref="B63:J63" si="30">SUM(B58:B62)</f>
        <v>1485</v>
      </c>
      <c r="C63" s="96">
        <f t="shared" si="30"/>
        <v>1495</v>
      </c>
      <c r="D63" s="96">
        <f t="shared" si="30"/>
        <v>1510</v>
      </c>
      <c r="E63" s="96">
        <f t="shared" si="30"/>
        <v>1541</v>
      </c>
      <c r="F63" s="96">
        <f t="shared" si="30"/>
        <v>1559</v>
      </c>
      <c r="G63" s="96">
        <f t="shared" si="30"/>
        <v>1559</v>
      </c>
      <c r="H63" s="96">
        <f t="shared" si="30"/>
        <v>1584</v>
      </c>
      <c r="I63" s="96">
        <f t="shared" si="30"/>
        <v>1599</v>
      </c>
      <c r="J63" s="109">
        <f t="shared" si="30"/>
        <v>1595</v>
      </c>
      <c r="K63" s="103"/>
      <c r="L63" s="116">
        <f>SUM(L58:L62)</f>
        <v>1624</v>
      </c>
      <c r="M63" s="96">
        <f>SUM(M58:M62)</f>
        <v>1650</v>
      </c>
      <c r="N63" s="96">
        <f>SUM(N58:N62)</f>
        <v>1675</v>
      </c>
      <c r="O63" s="96">
        <f>SUM(O58:O62)</f>
        <v>1704</v>
      </c>
      <c r="P63" s="109">
        <f>SUM(P58:P62)</f>
        <v>1704</v>
      </c>
    </row>
    <row r="64" spans="1:16" x14ac:dyDescent="0.25">
      <c r="A64" s="107" t="s">
        <v>61</v>
      </c>
      <c r="B64" s="95"/>
      <c r="C64" s="94">
        <f t="shared" ref="C64:J64" si="31">IF($B$63-C63&lt;0,C63-$B$63,0)</f>
        <v>10</v>
      </c>
      <c r="D64" s="94">
        <f t="shared" si="31"/>
        <v>25</v>
      </c>
      <c r="E64" s="94">
        <f t="shared" si="31"/>
        <v>56</v>
      </c>
      <c r="F64" s="94">
        <f t="shared" si="31"/>
        <v>74</v>
      </c>
      <c r="G64" s="94">
        <f t="shared" si="31"/>
        <v>74</v>
      </c>
      <c r="H64" s="94">
        <f t="shared" si="31"/>
        <v>99</v>
      </c>
      <c r="I64" s="94">
        <f t="shared" si="31"/>
        <v>114</v>
      </c>
      <c r="J64" s="108">
        <f t="shared" si="31"/>
        <v>110</v>
      </c>
      <c r="K64" s="102"/>
      <c r="L64" s="115">
        <f>IF($B$63-L63&lt;0,L63-$B$63,0)</f>
        <v>139</v>
      </c>
      <c r="M64" s="94">
        <f>IF($B$63-M63&lt;0,M63-$B$63,0)</f>
        <v>165</v>
      </c>
      <c r="N64" s="94">
        <f>IF($B$63-N63&lt;0,N63-$B$63,0)</f>
        <v>190</v>
      </c>
      <c r="O64" s="94">
        <f>IF($B$63-O63&lt;0,O63-$B$63,0)</f>
        <v>219</v>
      </c>
      <c r="P64" s="108">
        <f>IF($B$63-P63&lt;0,P63-$B$63,0)</f>
        <v>219</v>
      </c>
    </row>
    <row r="65" spans="1:17" ht="15.75" thickBot="1" x14ac:dyDescent="0.3">
      <c r="A65" s="110" t="s">
        <v>63</v>
      </c>
      <c r="B65" s="111"/>
      <c r="C65" s="112">
        <f>ROUNDUP((C64/30)/5,0)</f>
        <v>1</v>
      </c>
      <c r="D65" s="112">
        <f t="shared" ref="D65:J65" si="32">ROUNDUP((D64/30)/5,0)</f>
        <v>1</v>
      </c>
      <c r="E65" s="112">
        <f t="shared" si="32"/>
        <v>1</v>
      </c>
      <c r="F65" s="112">
        <f t="shared" si="32"/>
        <v>1</v>
      </c>
      <c r="G65" s="112">
        <f t="shared" si="32"/>
        <v>1</v>
      </c>
      <c r="H65" s="112">
        <f t="shared" si="32"/>
        <v>1</v>
      </c>
      <c r="I65" s="112">
        <f t="shared" si="32"/>
        <v>1</v>
      </c>
      <c r="J65" s="113">
        <f t="shared" si="32"/>
        <v>1</v>
      </c>
      <c r="K65" s="102"/>
      <c r="L65" s="117">
        <f t="shared" ref="L65:P65" si="33">ROUNDUP((L64/30)/5,0)</f>
        <v>1</v>
      </c>
      <c r="M65" s="112">
        <f t="shared" si="33"/>
        <v>2</v>
      </c>
      <c r="N65" s="112">
        <f t="shared" si="33"/>
        <v>2</v>
      </c>
      <c r="O65" s="112">
        <f t="shared" si="33"/>
        <v>2</v>
      </c>
      <c r="P65" s="113">
        <f t="shared" si="33"/>
        <v>2</v>
      </c>
    </row>
    <row r="67" spans="1:17" ht="15.75" thickBot="1" x14ac:dyDescent="0.3"/>
    <row r="68" spans="1:17" ht="31.5" x14ac:dyDescent="0.25">
      <c r="A68" s="128" t="s">
        <v>69</v>
      </c>
      <c r="B68" s="126" t="s">
        <v>66</v>
      </c>
      <c r="C68" s="126" t="s">
        <v>38</v>
      </c>
      <c r="D68" s="126" t="s">
        <v>39</v>
      </c>
      <c r="E68" s="126" t="s">
        <v>40</v>
      </c>
      <c r="F68" s="126" t="s">
        <v>46</v>
      </c>
      <c r="G68" s="126" t="s">
        <v>47</v>
      </c>
      <c r="H68" s="126" t="s">
        <v>48</v>
      </c>
      <c r="I68" s="126" t="s">
        <v>49</v>
      </c>
      <c r="J68" s="127" t="s">
        <v>50</v>
      </c>
      <c r="K68" s="101"/>
      <c r="L68" s="125" t="s">
        <v>51</v>
      </c>
      <c r="M68" s="126" t="s">
        <v>52</v>
      </c>
      <c r="N68" s="126" t="s">
        <v>53</v>
      </c>
      <c r="O68" s="126" t="s">
        <v>54</v>
      </c>
      <c r="P68" s="127" t="s">
        <v>149</v>
      </c>
    </row>
    <row r="69" spans="1:17" x14ac:dyDescent="0.25">
      <c r="A69" s="129" t="str">
        <f>A58</f>
        <v>Brooksbank</v>
      </c>
      <c r="B69" s="98">
        <v>297</v>
      </c>
      <c r="C69" s="98">
        <v>295</v>
      </c>
      <c r="D69" s="98">
        <v>293</v>
      </c>
      <c r="E69" s="98">
        <v>311</v>
      </c>
      <c r="F69" s="98">
        <v>297</v>
      </c>
      <c r="G69" s="98">
        <v>280</v>
      </c>
      <c r="H69" s="98">
        <v>284</v>
      </c>
      <c r="I69" s="98">
        <v>276</v>
      </c>
      <c r="J69" s="119">
        <v>269</v>
      </c>
      <c r="K69" s="100"/>
      <c r="L69" s="118">
        <f>$J69</f>
        <v>269</v>
      </c>
      <c r="M69" s="98">
        <f t="shared" ref="M69" si="34">$J69</f>
        <v>269</v>
      </c>
      <c r="N69" s="98">
        <f>$J69</f>
        <v>269</v>
      </c>
      <c r="O69" s="98">
        <f>$J69</f>
        <v>269</v>
      </c>
      <c r="P69" s="119">
        <f>$J69</f>
        <v>269</v>
      </c>
    </row>
    <row r="70" spans="1:17" x14ac:dyDescent="0.25">
      <c r="A70" s="129" t="s">
        <v>145</v>
      </c>
      <c r="B70" s="98"/>
      <c r="C70" s="98">
        <v>8</v>
      </c>
      <c r="D70" s="98">
        <v>8</v>
      </c>
      <c r="E70" s="98">
        <v>8</v>
      </c>
      <c r="F70" s="98">
        <v>8</v>
      </c>
      <c r="G70" s="98">
        <v>8</v>
      </c>
      <c r="H70" s="98">
        <v>8</v>
      </c>
      <c r="I70" s="98">
        <v>8</v>
      </c>
      <c r="J70" s="119">
        <v>8</v>
      </c>
      <c r="K70" s="102"/>
      <c r="L70" s="118">
        <f>$J$70</f>
        <v>8</v>
      </c>
      <c r="M70" s="98">
        <f t="shared" ref="M70:P70" si="35">$J$70</f>
        <v>8</v>
      </c>
      <c r="N70" s="98">
        <f t="shared" si="35"/>
        <v>8</v>
      </c>
      <c r="O70" s="98">
        <f t="shared" si="35"/>
        <v>8</v>
      </c>
      <c r="P70" s="119">
        <f t="shared" si="35"/>
        <v>8</v>
      </c>
    </row>
    <row r="71" spans="1:17" x14ac:dyDescent="0.25">
      <c r="A71" s="129" t="s">
        <v>60</v>
      </c>
      <c r="B71" s="98"/>
      <c r="C71" s="98">
        <f>ROUNDUP(E13/5,0)</f>
        <v>1</v>
      </c>
      <c r="D71" s="98">
        <f t="shared" ref="D71:J71" si="36">ROUNDUP(F13/5,0)</f>
        <v>5</v>
      </c>
      <c r="E71" s="98">
        <f t="shared" si="36"/>
        <v>8</v>
      </c>
      <c r="F71" s="98">
        <f t="shared" si="36"/>
        <v>12</v>
      </c>
      <c r="G71" s="98">
        <f t="shared" si="36"/>
        <v>15</v>
      </c>
      <c r="H71" s="98">
        <f t="shared" si="36"/>
        <v>22</v>
      </c>
      <c r="I71" s="98">
        <f t="shared" si="36"/>
        <v>29</v>
      </c>
      <c r="J71" s="119">
        <f t="shared" si="36"/>
        <v>36</v>
      </c>
      <c r="K71" s="102"/>
      <c r="L71" s="118">
        <f>ROUNDUP(M13/5,0)</f>
        <v>42</v>
      </c>
      <c r="M71" s="98">
        <f t="shared" ref="M71:P71" si="37">ROUNDUP(N13/5,0)</f>
        <v>47</v>
      </c>
      <c r="N71" s="98">
        <f t="shared" si="37"/>
        <v>52</v>
      </c>
      <c r="O71" s="98">
        <f t="shared" si="37"/>
        <v>58</v>
      </c>
      <c r="P71" s="119">
        <f t="shared" si="37"/>
        <v>58</v>
      </c>
    </row>
    <row r="72" spans="1:17" x14ac:dyDescent="0.25">
      <c r="A72" s="129" t="s">
        <v>26</v>
      </c>
      <c r="B72" s="99">
        <f t="shared" ref="B72:J72" si="38">SUM(B69:B71)</f>
        <v>297</v>
      </c>
      <c r="C72" s="99">
        <f t="shared" si="38"/>
        <v>304</v>
      </c>
      <c r="D72" s="99">
        <f t="shared" si="38"/>
        <v>306</v>
      </c>
      <c r="E72" s="99">
        <f t="shared" si="38"/>
        <v>327</v>
      </c>
      <c r="F72" s="99">
        <f t="shared" si="38"/>
        <v>317</v>
      </c>
      <c r="G72" s="99">
        <f t="shared" si="38"/>
        <v>303</v>
      </c>
      <c r="H72" s="99">
        <f t="shared" si="38"/>
        <v>314</v>
      </c>
      <c r="I72" s="99">
        <f t="shared" si="38"/>
        <v>313</v>
      </c>
      <c r="J72" s="121">
        <f t="shared" si="38"/>
        <v>313</v>
      </c>
      <c r="K72" s="103"/>
      <c r="L72" s="120">
        <f>SUM(L69:L71)</f>
        <v>319</v>
      </c>
      <c r="M72" s="99">
        <f>SUM(M69:M71)</f>
        <v>324</v>
      </c>
      <c r="N72" s="99">
        <f>SUM(N69:N71)</f>
        <v>329</v>
      </c>
      <c r="O72" s="99">
        <f>SUM(O69:O71)</f>
        <v>335</v>
      </c>
      <c r="P72" s="121">
        <f>SUM(P69:P71)</f>
        <v>335</v>
      </c>
    </row>
    <row r="73" spans="1:17" x14ac:dyDescent="0.25">
      <c r="A73" s="129" t="s">
        <v>61</v>
      </c>
      <c r="B73" s="97"/>
      <c r="C73" s="98">
        <f t="shared" ref="C73:J73" si="39">IF($B$72-C72&lt;0,C72-$B$72,0)</f>
        <v>7</v>
      </c>
      <c r="D73" s="98">
        <f t="shared" si="39"/>
        <v>9</v>
      </c>
      <c r="E73" s="98">
        <f t="shared" si="39"/>
        <v>30</v>
      </c>
      <c r="F73" s="98">
        <f t="shared" si="39"/>
        <v>20</v>
      </c>
      <c r="G73" s="98">
        <f t="shared" si="39"/>
        <v>6</v>
      </c>
      <c r="H73" s="98">
        <f t="shared" si="39"/>
        <v>17</v>
      </c>
      <c r="I73" s="98">
        <f t="shared" si="39"/>
        <v>16</v>
      </c>
      <c r="J73" s="119">
        <f t="shared" si="39"/>
        <v>16</v>
      </c>
      <c r="K73" s="102"/>
      <c r="L73" s="118">
        <f t="shared" ref="L73:P73" si="40">IF($B$72-L72&lt;0,L72-$B$72,0)</f>
        <v>22</v>
      </c>
      <c r="M73" s="98">
        <f t="shared" si="40"/>
        <v>27</v>
      </c>
      <c r="N73" s="98">
        <f t="shared" si="40"/>
        <v>32</v>
      </c>
      <c r="O73" s="98">
        <f t="shared" si="40"/>
        <v>38</v>
      </c>
      <c r="P73" s="119">
        <f t="shared" si="40"/>
        <v>38</v>
      </c>
    </row>
    <row r="74" spans="1:17" ht="15.75" thickBot="1" x14ac:dyDescent="0.3">
      <c r="A74" s="130" t="s">
        <v>63</v>
      </c>
      <c r="B74" s="131"/>
      <c r="C74" s="123">
        <f>ROUNDUP(C73/30,0)</f>
        <v>1</v>
      </c>
      <c r="D74" s="123">
        <f t="shared" ref="D74:J74" si="41">ROUNDUP(D73/30,0)</f>
        <v>1</v>
      </c>
      <c r="E74" s="123">
        <f t="shared" si="41"/>
        <v>1</v>
      </c>
      <c r="F74" s="123">
        <f t="shared" si="41"/>
        <v>1</v>
      </c>
      <c r="G74" s="123">
        <f t="shared" si="41"/>
        <v>1</v>
      </c>
      <c r="H74" s="123">
        <f t="shared" si="41"/>
        <v>1</v>
      </c>
      <c r="I74" s="123">
        <f t="shared" si="41"/>
        <v>1</v>
      </c>
      <c r="J74" s="124">
        <f t="shared" si="41"/>
        <v>1</v>
      </c>
      <c r="K74" s="102"/>
      <c r="L74" s="122">
        <f t="shared" ref="L74:P74" si="42">ROUNDUP(L73/30,0)</f>
        <v>1</v>
      </c>
      <c r="M74" s="123">
        <f t="shared" si="42"/>
        <v>1</v>
      </c>
      <c r="N74" s="123">
        <f t="shared" si="42"/>
        <v>2</v>
      </c>
      <c r="O74" s="123">
        <f t="shared" si="42"/>
        <v>2</v>
      </c>
      <c r="P74" s="124">
        <f t="shared" si="42"/>
        <v>2</v>
      </c>
    </row>
    <row r="75" spans="1:17" x14ac:dyDescent="0.25">
      <c r="Q75" s="78"/>
    </row>
    <row r="76" spans="1:17" ht="24.75" customHeight="1" x14ac:dyDescent="0.25"/>
    <row r="78" spans="1:17" x14ac:dyDescent="0.25">
      <c r="A78" t="s">
        <v>92</v>
      </c>
    </row>
    <row r="79" spans="1:17" x14ac:dyDescent="0.25">
      <c r="A79" s="165" t="s">
        <v>18</v>
      </c>
    </row>
    <row r="80" spans="1:17" ht="75" x14ac:dyDescent="0.25">
      <c r="A80" s="164" t="s">
        <v>197</v>
      </c>
    </row>
    <row r="81" spans="1:18" x14ac:dyDescent="0.25">
      <c r="A81" s="165" t="s">
        <v>19</v>
      </c>
    </row>
    <row r="82" spans="1:18" ht="105" x14ac:dyDescent="0.25">
      <c r="A82" s="164" t="s">
        <v>198</v>
      </c>
    </row>
    <row r="85" spans="1:18" ht="34.5" customHeight="1" x14ac:dyDescent="0.25">
      <c r="Q85" s="93"/>
      <c r="R85" s="78"/>
    </row>
    <row r="91" spans="1:18" ht="15.75" customHeight="1" x14ac:dyDescent="0.25"/>
    <row r="92" spans="1:18" ht="15.75" customHeight="1" x14ac:dyDescent="0.25"/>
  </sheetData>
  <mergeCells count="8">
    <mergeCell ref="A1:Q1"/>
    <mergeCell ref="H18:I18"/>
    <mergeCell ref="O18:P18"/>
    <mergeCell ref="A26:B26"/>
    <mergeCell ref="O22:P22"/>
    <mergeCell ref="O21:P21"/>
    <mergeCell ref="O23:P23"/>
    <mergeCell ref="H21:I21"/>
  </mergeCells>
  <conditionalFormatting sqref="J22:M22">
    <cfRule type="cellIs" dxfId="15" priority="7" operator="greaterThan">
      <formula>"$I$17"</formula>
    </cfRule>
  </conditionalFormatting>
  <conditionalFormatting sqref="Q23:Y23">
    <cfRule type="cellIs" dxfId="14" priority="2" operator="greaterThan">
      <formula>$I$19</formula>
    </cfRule>
  </conditionalFormatting>
  <conditionalFormatting sqref="Q23:Y23">
    <cfRule type="cellIs" dxfId="13" priority="1" operator="greaterThan">
      <formula>"$P$19"</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EB141-B17E-4792-8EAB-A432AE7B758C}">
  <dimension ref="A1:Y93"/>
  <sheetViews>
    <sheetView zoomScale="80" zoomScaleNormal="80" workbookViewId="0">
      <selection activeCell="T67" sqref="T67"/>
    </sheetView>
  </sheetViews>
  <sheetFormatPr defaultRowHeight="15" x14ac:dyDescent="0.25"/>
  <cols>
    <col min="1" max="1" width="34.28515625" customWidth="1"/>
    <col min="2" max="7" width="8.7109375" customWidth="1"/>
    <col min="8" max="8" width="8.85546875" customWidth="1"/>
    <col min="9" max="14" width="8.7109375" customWidth="1"/>
    <col min="15" max="15" width="9.42578125" customWidth="1"/>
    <col min="16" max="16" width="8.7109375" customWidth="1"/>
  </cols>
  <sheetData>
    <row r="1" spans="1:25" ht="18.75" x14ac:dyDescent="0.3">
      <c r="A1" s="450" t="s">
        <v>80</v>
      </c>
      <c r="B1" s="450"/>
      <c r="C1" s="450"/>
      <c r="D1" s="450"/>
      <c r="E1" s="450"/>
      <c r="F1" s="450"/>
      <c r="G1" s="450"/>
      <c r="H1" s="450"/>
      <c r="I1" s="450"/>
      <c r="J1" s="450"/>
      <c r="K1" s="450"/>
      <c r="L1" s="450"/>
      <c r="M1" s="450"/>
      <c r="N1" s="450"/>
      <c r="O1" s="450"/>
      <c r="P1" s="450"/>
      <c r="Q1" s="450"/>
    </row>
    <row r="3" spans="1:25" s="78" customFormat="1" ht="30" x14ac:dyDescent="0.25">
      <c r="A3" s="3"/>
      <c r="B3" s="89" t="s">
        <v>191</v>
      </c>
      <c r="C3" s="89" t="s">
        <v>1</v>
      </c>
      <c r="D3" s="90" t="s">
        <v>2</v>
      </c>
      <c r="E3" s="90" t="s">
        <v>3</v>
      </c>
      <c r="F3" s="90" t="s">
        <v>4</v>
      </c>
      <c r="G3" s="90" t="s">
        <v>5</v>
      </c>
      <c r="H3" s="90" t="s">
        <v>6</v>
      </c>
      <c r="I3" s="91" t="s">
        <v>7</v>
      </c>
      <c r="J3" s="91" t="s">
        <v>8</v>
      </c>
      <c r="K3" s="91" t="s">
        <v>9</v>
      </c>
      <c r="L3" s="91" t="s">
        <v>10</v>
      </c>
      <c r="M3" s="91" t="s">
        <v>11</v>
      </c>
      <c r="N3" s="91" t="s">
        <v>12</v>
      </c>
      <c r="O3" s="91" t="s">
        <v>13</v>
      </c>
      <c r="P3" s="91" t="s">
        <v>14</v>
      </c>
      <c r="Q3" s="8" t="s">
        <v>16</v>
      </c>
    </row>
    <row r="4" spans="1:25" x14ac:dyDescent="0.25">
      <c r="A4" s="5" t="s">
        <v>16</v>
      </c>
      <c r="B4" s="6">
        <v>0</v>
      </c>
      <c r="C4" s="6">
        <v>0</v>
      </c>
      <c r="D4" s="6">
        <v>10</v>
      </c>
      <c r="E4" s="6">
        <v>8</v>
      </c>
      <c r="F4" s="6">
        <v>8</v>
      </c>
      <c r="G4" s="6">
        <v>8</v>
      </c>
      <c r="H4" s="6">
        <v>33</v>
      </c>
      <c r="I4" s="6">
        <v>15</v>
      </c>
      <c r="J4" s="6">
        <v>53</v>
      </c>
      <c r="K4" s="6">
        <v>64</v>
      </c>
      <c r="L4" s="6">
        <v>92</v>
      </c>
      <c r="M4" s="6">
        <v>64</v>
      </c>
      <c r="N4" s="6">
        <v>18</v>
      </c>
      <c r="O4" s="6">
        <v>27</v>
      </c>
      <c r="P4" s="6">
        <v>42</v>
      </c>
      <c r="Q4" s="6">
        <f>SUM(B4:P4)</f>
        <v>442</v>
      </c>
    </row>
    <row r="5" spans="1:25" x14ac:dyDescent="0.25">
      <c r="A5" s="5"/>
    </row>
    <row r="6" spans="1:25" x14ac:dyDescent="0.25">
      <c r="A6" s="9" t="s">
        <v>70</v>
      </c>
      <c r="B6" s="9"/>
      <c r="C6" s="9"/>
    </row>
    <row r="8" spans="1:25" x14ac:dyDescent="0.25">
      <c r="A8" s="5" t="s">
        <v>62</v>
      </c>
      <c r="D8" s="2"/>
      <c r="H8" s="2"/>
    </row>
    <row r="9" spans="1:25" x14ac:dyDescent="0.25">
      <c r="A9" t="s">
        <v>18</v>
      </c>
      <c r="B9">
        <f t="shared" ref="B9:P9" si="0">ROUNDUP((B4*0.36)/12*7,0)</f>
        <v>0</v>
      </c>
      <c r="C9">
        <f t="shared" si="0"/>
        <v>0</v>
      </c>
      <c r="D9">
        <f t="shared" si="0"/>
        <v>3</v>
      </c>
      <c r="E9">
        <f t="shared" si="0"/>
        <v>2</v>
      </c>
      <c r="F9">
        <f t="shared" si="0"/>
        <v>2</v>
      </c>
      <c r="G9">
        <f t="shared" si="0"/>
        <v>2</v>
      </c>
      <c r="H9">
        <f t="shared" si="0"/>
        <v>7</v>
      </c>
      <c r="I9">
        <f t="shared" si="0"/>
        <v>4</v>
      </c>
      <c r="J9">
        <f t="shared" si="0"/>
        <v>12</v>
      </c>
      <c r="K9">
        <f t="shared" si="0"/>
        <v>14</v>
      </c>
      <c r="L9">
        <f t="shared" si="0"/>
        <v>20</v>
      </c>
      <c r="M9">
        <f t="shared" si="0"/>
        <v>14</v>
      </c>
      <c r="N9">
        <f t="shared" si="0"/>
        <v>4</v>
      </c>
      <c r="O9">
        <f t="shared" si="0"/>
        <v>6</v>
      </c>
      <c r="P9">
        <f t="shared" si="0"/>
        <v>9</v>
      </c>
      <c r="Q9" s="5">
        <f>SUM(B9:P9)</f>
        <v>99</v>
      </c>
    </row>
    <row r="10" spans="1:25" x14ac:dyDescent="0.25">
      <c r="A10" t="s">
        <v>19</v>
      </c>
      <c r="B10">
        <f t="shared" ref="B10:P10" si="1">ROUNDUP((B4*0.36)-B9,0)</f>
        <v>0</v>
      </c>
      <c r="C10">
        <f t="shared" si="1"/>
        <v>0</v>
      </c>
      <c r="D10">
        <f t="shared" si="1"/>
        <v>1</v>
      </c>
      <c r="E10">
        <f t="shared" si="1"/>
        <v>1</v>
      </c>
      <c r="F10">
        <f t="shared" si="1"/>
        <v>1</v>
      </c>
      <c r="G10">
        <f t="shared" si="1"/>
        <v>1</v>
      </c>
      <c r="H10">
        <f t="shared" si="1"/>
        <v>5</v>
      </c>
      <c r="I10">
        <f t="shared" si="1"/>
        <v>2</v>
      </c>
      <c r="J10">
        <f t="shared" si="1"/>
        <v>8</v>
      </c>
      <c r="K10">
        <f t="shared" si="1"/>
        <v>10</v>
      </c>
      <c r="L10">
        <f t="shared" si="1"/>
        <v>14</v>
      </c>
      <c r="M10">
        <f t="shared" si="1"/>
        <v>10</v>
      </c>
      <c r="N10">
        <f t="shared" si="1"/>
        <v>3</v>
      </c>
      <c r="O10">
        <f t="shared" si="1"/>
        <v>4</v>
      </c>
      <c r="P10">
        <f t="shared" si="1"/>
        <v>7</v>
      </c>
      <c r="Q10" s="5">
        <f>SUM(B10:P10)</f>
        <v>67</v>
      </c>
    </row>
    <row r="11" spans="1:25" x14ac:dyDescent="0.25">
      <c r="A11" s="5" t="s">
        <v>20</v>
      </c>
      <c r="Q11" s="5"/>
    </row>
    <row r="12" spans="1:25" x14ac:dyDescent="0.25">
      <c r="A12" t="s">
        <v>21</v>
      </c>
      <c r="B12">
        <f>B9</f>
        <v>0</v>
      </c>
      <c r="C12">
        <f>C9+B9</f>
        <v>0</v>
      </c>
      <c r="D12">
        <f t="shared" ref="D12:P13" si="2">D9+C12</f>
        <v>3</v>
      </c>
      <c r="E12">
        <f t="shared" si="2"/>
        <v>5</v>
      </c>
      <c r="F12">
        <f t="shared" si="2"/>
        <v>7</v>
      </c>
      <c r="G12">
        <f t="shared" si="2"/>
        <v>9</v>
      </c>
      <c r="H12">
        <f t="shared" si="2"/>
        <v>16</v>
      </c>
      <c r="I12">
        <f t="shared" si="2"/>
        <v>20</v>
      </c>
      <c r="J12">
        <f t="shared" si="2"/>
        <v>32</v>
      </c>
      <c r="K12">
        <f t="shared" si="2"/>
        <v>46</v>
      </c>
      <c r="L12">
        <f t="shared" si="2"/>
        <v>66</v>
      </c>
      <c r="M12">
        <f t="shared" si="2"/>
        <v>80</v>
      </c>
      <c r="N12">
        <f t="shared" si="2"/>
        <v>84</v>
      </c>
      <c r="O12">
        <f t="shared" si="2"/>
        <v>90</v>
      </c>
      <c r="P12">
        <f t="shared" si="2"/>
        <v>99</v>
      </c>
      <c r="Q12" s="5">
        <f>P12</f>
        <v>99</v>
      </c>
    </row>
    <row r="13" spans="1:25" x14ac:dyDescent="0.25">
      <c r="A13" t="s">
        <v>19</v>
      </c>
      <c r="B13">
        <f>B10</f>
        <v>0</v>
      </c>
      <c r="C13">
        <f>C10+B10</f>
        <v>0</v>
      </c>
      <c r="D13">
        <f>D10+C13</f>
        <v>1</v>
      </c>
      <c r="E13">
        <f t="shared" si="2"/>
        <v>2</v>
      </c>
      <c r="F13">
        <f t="shared" si="2"/>
        <v>3</v>
      </c>
      <c r="G13">
        <f t="shared" si="2"/>
        <v>4</v>
      </c>
      <c r="H13">
        <f t="shared" si="2"/>
        <v>9</v>
      </c>
      <c r="I13">
        <f t="shared" si="2"/>
        <v>11</v>
      </c>
      <c r="J13">
        <f t="shared" si="2"/>
        <v>19</v>
      </c>
      <c r="K13">
        <f t="shared" si="2"/>
        <v>29</v>
      </c>
      <c r="L13">
        <f t="shared" si="2"/>
        <v>43</v>
      </c>
      <c r="M13">
        <f t="shared" si="2"/>
        <v>53</v>
      </c>
      <c r="N13">
        <f t="shared" si="2"/>
        <v>56</v>
      </c>
      <c r="O13">
        <f t="shared" si="2"/>
        <v>60</v>
      </c>
      <c r="P13">
        <f t="shared" si="2"/>
        <v>67</v>
      </c>
      <c r="Q13" s="5">
        <f>P13</f>
        <v>67</v>
      </c>
    </row>
    <row r="15" spans="1:25" ht="15.75" x14ac:dyDescent="0.25">
      <c r="A15" s="26" t="s">
        <v>41</v>
      </c>
      <c r="B15" s="27"/>
      <c r="C15" s="27"/>
      <c r="D15" s="27"/>
      <c r="E15" s="27"/>
      <c r="F15" s="27"/>
      <c r="H15" s="47" t="s">
        <v>43</v>
      </c>
      <c r="I15" s="48"/>
      <c r="J15" s="48"/>
      <c r="K15" s="48"/>
      <c r="L15" s="48"/>
      <c r="M15" s="48"/>
      <c r="O15" s="64" t="s">
        <v>45</v>
      </c>
      <c r="P15" s="65"/>
      <c r="Q15" s="65"/>
      <c r="R15" s="65"/>
      <c r="S15" s="65"/>
      <c r="T15" s="65"/>
      <c r="U15" s="65"/>
      <c r="V15" s="65"/>
      <c r="W15" s="65"/>
      <c r="X15" s="65"/>
      <c r="Y15" s="65"/>
    </row>
    <row r="16" spans="1:25" s="141" customFormat="1" ht="42.4" customHeight="1" thickBot="1" x14ac:dyDescent="0.3">
      <c r="A16" s="138" t="s">
        <v>142</v>
      </c>
      <c r="B16" s="139" t="s">
        <v>37</v>
      </c>
      <c r="C16" s="140" t="s">
        <v>38</v>
      </c>
      <c r="D16" s="140" t="s">
        <v>39</v>
      </c>
      <c r="E16" s="140" t="s">
        <v>40</v>
      </c>
      <c r="F16" s="140" t="s">
        <v>46</v>
      </c>
      <c r="H16" s="142" t="str">
        <f>A16</f>
        <v>Sowerby Bridge &amp; Ryburn</v>
      </c>
      <c r="I16" s="143" t="s">
        <v>37</v>
      </c>
      <c r="J16" s="143" t="s">
        <v>38</v>
      </c>
      <c r="K16" s="143" t="s">
        <v>39</v>
      </c>
      <c r="L16" s="143" t="s">
        <v>40</v>
      </c>
      <c r="M16" s="143" t="s">
        <v>46</v>
      </c>
      <c r="O16" s="144" t="str">
        <f>A16</f>
        <v>Sowerby Bridge &amp; Ryburn</v>
      </c>
      <c r="P16" s="145" t="s">
        <v>37</v>
      </c>
      <c r="Q16" s="145" t="s">
        <v>47</v>
      </c>
      <c r="R16" s="145" t="s">
        <v>48</v>
      </c>
      <c r="S16" s="145" t="s">
        <v>49</v>
      </c>
      <c r="T16" s="145" t="s">
        <v>50</v>
      </c>
      <c r="U16" s="145" t="s">
        <v>51</v>
      </c>
      <c r="V16" s="145" t="s">
        <v>52</v>
      </c>
      <c r="W16" s="145" t="s">
        <v>53</v>
      </c>
      <c r="X16" s="145" t="s">
        <v>54</v>
      </c>
      <c r="Y16" s="145" t="s">
        <v>149</v>
      </c>
    </row>
    <row r="17" spans="1:25" ht="15.75" thickBot="1" x14ac:dyDescent="0.3">
      <c r="A17" s="29" t="s">
        <v>93</v>
      </c>
      <c r="B17" s="132">
        <v>210</v>
      </c>
      <c r="C17" s="135">
        <v>204</v>
      </c>
      <c r="D17" s="132">
        <v>203</v>
      </c>
      <c r="E17" s="132">
        <v>202</v>
      </c>
      <c r="F17" s="132">
        <v>194</v>
      </c>
      <c r="H17" s="50" t="s">
        <v>26</v>
      </c>
      <c r="I17" s="146">
        <f>B29</f>
        <v>2160</v>
      </c>
      <c r="J17" s="146">
        <f>C29</f>
        <v>1753</v>
      </c>
      <c r="K17" s="146">
        <f>D29</f>
        <v>1734</v>
      </c>
      <c r="L17" s="146">
        <f>E29</f>
        <v>1688</v>
      </c>
      <c r="M17" s="187">
        <f>F29</f>
        <v>1624</v>
      </c>
      <c r="O17" s="67" t="s">
        <v>26</v>
      </c>
      <c r="P17" s="158">
        <f>$I17</f>
        <v>2160</v>
      </c>
      <c r="Q17" s="158">
        <f>$L17</f>
        <v>1688</v>
      </c>
      <c r="R17" s="158">
        <f t="shared" ref="R17:Y17" si="3">$L17</f>
        <v>1688</v>
      </c>
      <c r="S17" s="158">
        <f t="shared" si="3"/>
        <v>1688</v>
      </c>
      <c r="T17" s="158">
        <f t="shared" si="3"/>
        <v>1688</v>
      </c>
      <c r="U17" s="158">
        <f t="shared" si="3"/>
        <v>1688</v>
      </c>
      <c r="V17" s="158">
        <f t="shared" si="3"/>
        <v>1688</v>
      </c>
      <c r="W17" s="158">
        <f t="shared" si="3"/>
        <v>1688</v>
      </c>
      <c r="X17" s="158">
        <f t="shared" si="3"/>
        <v>1688</v>
      </c>
      <c r="Y17" s="158">
        <f t="shared" si="3"/>
        <v>1688</v>
      </c>
    </row>
    <row r="18" spans="1:25" ht="48.75" customHeight="1" thickBot="1" x14ac:dyDescent="0.3">
      <c r="A18" s="31" t="s">
        <v>94</v>
      </c>
      <c r="B18" s="133">
        <v>160</v>
      </c>
      <c r="C18" s="136">
        <v>125</v>
      </c>
      <c r="D18" s="133">
        <v>116</v>
      </c>
      <c r="E18" s="133">
        <v>110</v>
      </c>
      <c r="F18" s="133">
        <v>102</v>
      </c>
      <c r="H18" s="457" t="s">
        <v>145</v>
      </c>
      <c r="I18" s="458"/>
      <c r="J18" s="52">
        <f>$C30</f>
        <v>31</v>
      </c>
      <c r="K18" s="52">
        <f t="shared" ref="K18:M18" si="4">$C30</f>
        <v>31</v>
      </c>
      <c r="L18" s="52">
        <f t="shared" si="4"/>
        <v>31</v>
      </c>
      <c r="M18" s="52">
        <f t="shared" si="4"/>
        <v>31</v>
      </c>
      <c r="O18" s="451" t="s">
        <v>145</v>
      </c>
      <c r="P18" s="452"/>
      <c r="Q18" s="69">
        <f>$M18</f>
        <v>31</v>
      </c>
      <c r="R18" s="69">
        <f t="shared" ref="R18:Y18" si="5">$M18</f>
        <v>31</v>
      </c>
      <c r="S18" s="69">
        <f t="shared" si="5"/>
        <v>31</v>
      </c>
      <c r="T18" s="69">
        <f t="shared" si="5"/>
        <v>31</v>
      </c>
      <c r="U18" s="69">
        <f t="shared" si="5"/>
        <v>31</v>
      </c>
      <c r="V18" s="69">
        <f t="shared" si="5"/>
        <v>31</v>
      </c>
      <c r="W18" s="69">
        <f t="shared" si="5"/>
        <v>31</v>
      </c>
      <c r="X18" s="69">
        <f t="shared" si="5"/>
        <v>31</v>
      </c>
      <c r="Y18" s="69">
        <f t="shared" si="5"/>
        <v>31</v>
      </c>
    </row>
    <row r="19" spans="1:25" ht="24.75" customHeight="1" thickBot="1" x14ac:dyDescent="0.3">
      <c r="A19" s="31" t="s">
        <v>95</v>
      </c>
      <c r="B19" s="133">
        <v>210</v>
      </c>
      <c r="C19" s="133">
        <v>140</v>
      </c>
      <c r="D19" s="133">
        <v>138</v>
      </c>
      <c r="E19" s="133">
        <v>138</v>
      </c>
      <c r="F19" s="133">
        <v>129</v>
      </c>
      <c r="H19" s="56" t="s">
        <v>26</v>
      </c>
      <c r="I19" s="147">
        <f>I17</f>
        <v>2160</v>
      </c>
      <c r="J19" s="147">
        <f>J18+J17</f>
        <v>1784</v>
      </c>
      <c r="K19" s="147">
        <f t="shared" ref="K19:M19" si="6">K18+K17</f>
        <v>1765</v>
      </c>
      <c r="L19" s="147">
        <f t="shared" si="6"/>
        <v>1719</v>
      </c>
      <c r="M19" s="147">
        <f t="shared" si="6"/>
        <v>1655</v>
      </c>
      <c r="O19" s="73" t="s">
        <v>26</v>
      </c>
      <c r="P19" s="159">
        <f>P17</f>
        <v>2160</v>
      </c>
      <c r="Q19" s="74">
        <f>Q18+Q17</f>
        <v>1719</v>
      </c>
      <c r="R19" s="74">
        <f t="shared" ref="R19:Y19" si="7">R18+R17</f>
        <v>1719</v>
      </c>
      <c r="S19" s="74">
        <f t="shared" si="7"/>
        <v>1719</v>
      </c>
      <c r="T19" s="74">
        <f t="shared" si="7"/>
        <v>1719</v>
      </c>
      <c r="U19" s="74">
        <f t="shared" si="7"/>
        <v>1719</v>
      </c>
      <c r="V19" s="74">
        <f t="shared" si="7"/>
        <v>1719</v>
      </c>
      <c r="W19" s="74">
        <f t="shared" si="7"/>
        <v>1719</v>
      </c>
      <c r="X19" s="74">
        <f t="shared" si="7"/>
        <v>1719</v>
      </c>
      <c r="Y19" s="74">
        <f t="shared" si="7"/>
        <v>1719</v>
      </c>
    </row>
    <row r="20" spans="1:25" ht="23.25" customHeight="1" thickBot="1" x14ac:dyDescent="0.3">
      <c r="A20" s="31" t="s">
        <v>96</v>
      </c>
      <c r="B20" s="133">
        <v>210</v>
      </c>
      <c r="C20" s="133">
        <v>162</v>
      </c>
      <c r="D20" s="133">
        <v>170</v>
      </c>
      <c r="E20" s="133">
        <v>168</v>
      </c>
      <c r="F20" s="133">
        <v>170</v>
      </c>
      <c r="H20" s="168" t="s">
        <v>42</v>
      </c>
      <c r="I20" s="169"/>
      <c r="J20" s="58">
        <f>E12</f>
        <v>5</v>
      </c>
      <c r="K20" s="58">
        <f t="shared" ref="K20:M20" si="8">F12</f>
        <v>7</v>
      </c>
      <c r="L20" s="58">
        <f t="shared" si="8"/>
        <v>9</v>
      </c>
      <c r="M20" s="58">
        <f t="shared" si="8"/>
        <v>16</v>
      </c>
      <c r="O20" s="152" t="s">
        <v>42</v>
      </c>
      <c r="P20" s="153"/>
      <c r="Q20" s="75">
        <f>I12</f>
        <v>20</v>
      </c>
      <c r="R20" s="75">
        <f t="shared" ref="R20:Y20" si="9">J12</f>
        <v>32</v>
      </c>
      <c r="S20" s="75">
        <f t="shared" si="9"/>
        <v>46</v>
      </c>
      <c r="T20" s="75">
        <f t="shared" si="9"/>
        <v>66</v>
      </c>
      <c r="U20" s="75">
        <f t="shared" si="9"/>
        <v>80</v>
      </c>
      <c r="V20" s="75">
        <f t="shared" si="9"/>
        <v>84</v>
      </c>
      <c r="W20" s="75">
        <f t="shared" si="9"/>
        <v>90</v>
      </c>
      <c r="X20" s="75">
        <f t="shared" si="9"/>
        <v>99</v>
      </c>
      <c r="Y20" s="75">
        <f t="shared" si="9"/>
        <v>99</v>
      </c>
    </row>
    <row r="21" spans="1:25" ht="26.25" customHeight="1" thickBot="1" x14ac:dyDescent="0.3">
      <c r="A21" s="31" t="s">
        <v>97</v>
      </c>
      <c r="B21" s="133">
        <v>210</v>
      </c>
      <c r="C21" s="133">
        <v>120</v>
      </c>
      <c r="D21" s="133">
        <v>114</v>
      </c>
      <c r="E21" s="133">
        <v>106</v>
      </c>
      <c r="F21" s="133">
        <v>96</v>
      </c>
      <c r="H21" s="459" t="s">
        <v>133</v>
      </c>
      <c r="I21" s="460"/>
      <c r="J21" s="186"/>
      <c r="K21" s="58"/>
      <c r="L21" s="58"/>
      <c r="M21" s="379">
        <f>IF(E29-F29&gt;=0,(E29-F29),0)</f>
        <v>64</v>
      </c>
      <c r="O21" s="453" t="s">
        <v>132</v>
      </c>
      <c r="P21" s="454"/>
      <c r="Q21" s="174">
        <v>-56</v>
      </c>
      <c r="R21" s="174">
        <v>-60</v>
      </c>
      <c r="S21" s="174">
        <v>-49.105596462979236</v>
      </c>
      <c r="T21" s="174">
        <v>-22.389424185513462</v>
      </c>
      <c r="U21" s="174">
        <v>-10.279586590111023</v>
      </c>
      <c r="V21" s="174">
        <v>0</v>
      </c>
      <c r="W21" s="174"/>
      <c r="X21" s="174"/>
      <c r="Y21" s="174"/>
    </row>
    <row r="22" spans="1:25" ht="24.75" thickBot="1" x14ac:dyDescent="0.3">
      <c r="A22" s="31" t="s">
        <v>98</v>
      </c>
      <c r="B22" s="133">
        <v>120</v>
      </c>
      <c r="C22" s="133">
        <v>73</v>
      </c>
      <c r="D22" s="133">
        <v>71</v>
      </c>
      <c r="E22" s="133">
        <v>74</v>
      </c>
      <c r="F22" s="133">
        <v>72</v>
      </c>
      <c r="H22" s="188" t="s">
        <v>27</v>
      </c>
      <c r="I22" s="189"/>
      <c r="J22" s="171">
        <f>SUM(J19:J21)</f>
        <v>1789</v>
      </c>
      <c r="K22" s="171">
        <f t="shared" ref="K22:M22" si="10">SUM(K19:K21)</f>
        <v>1772</v>
      </c>
      <c r="L22" s="171">
        <f t="shared" si="10"/>
        <v>1728</v>
      </c>
      <c r="M22" s="171">
        <f t="shared" si="10"/>
        <v>1735</v>
      </c>
      <c r="O22" s="453" t="s">
        <v>20</v>
      </c>
      <c r="P22" s="454"/>
      <c r="Q22" s="174">
        <f>Q21</f>
        <v>-56</v>
      </c>
      <c r="R22" s="174">
        <f>Q22+R21</f>
        <v>-116</v>
      </c>
      <c r="S22" s="174">
        <f t="shared" ref="S22:U22" si="11">R22+S21</f>
        <v>-165.10559646297924</v>
      </c>
      <c r="T22" s="174">
        <f t="shared" si="11"/>
        <v>-187.4950206484927</v>
      </c>
      <c r="U22" s="174">
        <f t="shared" si="11"/>
        <v>-197.77460723860372</v>
      </c>
      <c r="V22" s="174">
        <f>U22+V21</f>
        <v>-197.77460723860372</v>
      </c>
      <c r="W22" s="174">
        <f t="shared" ref="W22:X22" si="12">V22+W21</f>
        <v>-197.77460723860372</v>
      </c>
      <c r="X22" s="174">
        <f t="shared" si="12"/>
        <v>-197.77460723860372</v>
      </c>
      <c r="Y22" s="174">
        <f>X22+Y21</f>
        <v>-197.77460723860372</v>
      </c>
    </row>
    <row r="23" spans="1:25" ht="22.5" customHeight="1" thickBot="1" x14ac:dyDescent="0.3">
      <c r="A23" s="31" t="s">
        <v>99</v>
      </c>
      <c r="B23" s="133">
        <v>210</v>
      </c>
      <c r="C23" s="133">
        <v>198</v>
      </c>
      <c r="D23" s="133">
        <v>196</v>
      </c>
      <c r="E23" s="133">
        <v>189</v>
      </c>
      <c r="F23" s="133">
        <v>185</v>
      </c>
      <c r="H23" s="2"/>
      <c r="I23" s="2"/>
      <c r="J23" s="2"/>
      <c r="K23" s="2"/>
      <c r="L23" s="2"/>
      <c r="M23" s="2"/>
      <c r="O23" s="76" t="s">
        <v>27</v>
      </c>
      <c r="P23" s="77"/>
      <c r="Q23" s="175">
        <f>SUM(Q19:Q20)+Q22</f>
        <v>1683</v>
      </c>
      <c r="R23" s="175">
        <f t="shared" ref="R23:Y23" si="13">SUM(R19:R20)+R22</f>
        <v>1635</v>
      </c>
      <c r="S23" s="175">
        <f t="shared" si="13"/>
        <v>1599.8944035370207</v>
      </c>
      <c r="T23" s="175">
        <f t="shared" si="13"/>
        <v>1597.5049793515072</v>
      </c>
      <c r="U23" s="175">
        <f t="shared" si="13"/>
        <v>1601.2253927613963</v>
      </c>
      <c r="V23" s="175">
        <f t="shared" si="13"/>
        <v>1605.2253927613963</v>
      </c>
      <c r="W23" s="175">
        <f t="shared" si="13"/>
        <v>1611.2253927613963</v>
      </c>
      <c r="X23" s="175">
        <f t="shared" si="13"/>
        <v>1620.2253927613963</v>
      </c>
      <c r="Y23" s="175">
        <f t="shared" si="13"/>
        <v>1620.2253927613963</v>
      </c>
    </row>
    <row r="24" spans="1:25" ht="24.75" customHeight="1" thickBot="1" x14ac:dyDescent="0.3">
      <c r="A24" s="31" t="s">
        <v>100</v>
      </c>
      <c r="B24" s="133">
        <v>105</v>
      </c>
      <c r="C24" s="133">
        <v>104</v>
      </c>
      <c r="D24" s="133">
        <v>102</v>
      </c>
      <c r="E24" s="133">
        <v>99</v>
      </c>
      <c r="F24" s="133">
        <v>96</v>
      </c>
      <c r="H24" t="s">
        <v>56</v>
      </c>
      <c r="O24" s="2"/>
      <c r="P24" s="2"/>
      <c r="Q24" s="172">
        <f>IF(Q23-$P17&lt;=0,0,Q23-$P17)</f>
        <v>0</v>
      </c>
      <c r="R24" s="172">
        <f t="shared" ref="R24:Y24" si="14">IF(R23-$P17&lt;=0,0,R23-$P17)</f>
        <v>0</v>
      </c>
      <c r="S24" s="172">
        <f t="shared" si="14"/>
        <v>0</v>
      </c>
      <c r="T24" s="172">
        <f t="shared" si="14"/>
        <v>0</v>
      </c>
      <c r="U24" s="172">
        <f t="shared" si="14"/>
        <v>0</v>
      </c>
      <c r="V24" s="172">
        <f t="shared" si="14"/>
        <v>0</v>
      </c>
      <c r="W24" s="172">
        <f t="shared" si="14"/>
        <v>0</v>
      </c>
      <c r="X24" s="172">
        <f t="shared" si="14"/>
        <v>0</v>
      </c>
      <c r="Y24" s="172">
        <f t="shared" si="14"/>
        <v>0</v>
      </c>
    </row>
    <row r="25" spans="1:25" ht="24.75" customHeight="1" thickBot="1" x14ac:dyDescent="0.3">
      <c r="A25" s="31" t="s">
        <v>101</v>
      </c>
      <c r="B25" s="133">
        <v>270</v>
      </c>
      <c r="C25" s="133">
        <v>197</v>
      </c>
      <c r="D25" s="133">
        <v>206</v>
      </c>
      <c r="E25" s="133">
        <v>202</v>
      </c>
      <c r="F25" s="133">
        <v>199</v>
      </c>
      <c r="H25" t="s">
        <v>55</v>
      </c>
      <c r="O25" s="2"/>
      <c r="P25" s="2"/>
    </row>
    <row r="26" spans="1:25" ht="24.75" thickBot="1" x14ac:dyDescent="0.3">
      <c r="A26" s="31" t="s">
        <v>102</v>
      </c>
      <c r="B26" s="133">
        <v>140</v>
      </c>
      <c r="C26" s="133">
        <v>143</v>
      </c>
      <c r="D26" s="133">
        <v>141</v>
      </c>
      <c r="E26" s="133">
        <v>136</v>
      </c>
      <c r="F26" s="133">
        <v>129</v>
      </c>
      <c r="H26" t="s">
        <v>57</v>
      </c>
      <c r="O26" s="2"/>
      <c r="P26" s="2"/>
    </row>
    <row r="27" spans="1:25" ht="24.75" thickBot="1" x14ac:dyDescent="0.3">
      <c r="A27" s="31" t="s">
        <v>103</v>
      </c>
      <c r="B27" s="133">
        <v>105</v>
      </c>
      <c r="C27" s="133">
        <v>93</v>
      </c>
      <c r="D27" s="133">
        <v>90</v>
      </c>
      <c r="E27" s="133">
        <v>86</v>
      </c>
      <c r="F27" s="133">
        <v>84</v>
      </c>
      <c r="O27" s="2"/>
      <c r="P27" s="2"/>
    </row>
    <row r="28" spans="1:25" ht="15.75" thickBot="1" x14ac:dyDescent="0.3">
      <c r="A28" s="31" t="s">
        <v>104</v>
      </c>
      <c r="B28" s="133">
        <v>210</v>
      </c>
      <c r="C28" s="133">
        <v>194</v>
      </c>
      <c r="D28" s="133">
        <v>187</v>
      </c>
      <c r="E28" s="133">
        <v>178</v>
      </c>
      <c r="F28" s="133">
        <v>168</v>
      </c>
      <c r="N28" s="2"/>
      <c r="O28" s="2"/>
      <c r="P28" s="2"/>
    </row>
    <row r="29" spans="1:25" ht="15.75" thickBot="1" x14ac:dyDescent="0.3">
      <c r="A29" s="46" t="s">
        <v>26</v>
      </c>
      <c r="B29" s="134">
        <f>SUM(B17:B28)</f>
        <v>2160</v>
      </c>
      <c r="C29" s="134">
        <f>SUM(C17:C28)</f>
        <v>1753</v>
      </c>
      <c r="D29" s="134">
        <f>SUM(D17:D28)</f>
        <v>1734</v>
      </c>
      <c r="E29" s="134">
        <f>SUM(E17:E28)</f>
        <v>1688</v>
      </c>
      <c r="F29" s="134">
        <f>SUM(F17:F28)</f>
        <v>1624</v>
      </c>
    </row>
    <row r="30" spans="1:25" ht="25.9" customHeight="1" thickBot="1" x14ac:dyDescent="0.3">
      <c r="A30" s="455" t="s">
        <v>141</v>
      </c>
      <c r="B30" s="478"/>
      <c r="C30" s="35">
        <v>31</v>
      </c>
      <c r="D30" s="35">
        <v>31</v>
      </c>
      <c r="E30" s="35">
        <v>31</v>
      </c>
      <c r="F30" s="35">
        <v>31</v>
      </c>
    </row>
    <row r="31" spans="1:25" ht="15.75" thickBot="1" x14ac:dyDescent="0.3">
      <c r="A31" s="45" t="s">
        <v>27</v>
      </c>
      <c r="B31" s="36"/>
      <c r="C31" s="137">
        <f>C30+C29</f>
        <v>1784</v>
      </c>
      <c r="D31" s="137">
        <f t="shared" ref="D31:F31" si="15">D30+D29</f>
        <v>1765</v>
      </c>
      <c r="E31" s="137">
        <f t="shared" si="15"/>
        <v>1719</v>
      </c>
      <c r="F31" s="137">
        <f t="shared" si="15"/>
        <v>1655</v>
      </c>
    </row>
    <row r="32" spans="1:25" x14ac:dyDescent="0.25">
      <c r="A32" s="27"/>
      <c r="B32" s="27"/>
      <c r="C32" s="27"/>
      <c r="D32" s="27"/>
      <c r="E32" s="27"/>
      <c r="F32" s="27"/>
    </row>
    <row r="35" spans="1:16" ht="15.75" x14ac:dyDescent="0.25">
      <c r="A35" s="10" t="s">
        <v>67</v>
      </c>
      <c r="B35" s="11"/>
      <c r="C35" s="11"/>
      <c r="D35" s="11"/>
      <c r="E35" s="11"/>
      <c r="F35" s="11"/>
      <c r="G35" s="11"/>
      <c r="H35" s="11"/>
      <c r="I35" s="11"/>
      <c r="J35" s="11"/>
      <c r="K35" s="11"/>
      <c r="L35" s="11"/>
      <c r="M35" s="11"/>
      <c r="N35" s="11"/>
      <c r="O35" s="11"/>
      <c r="P35" s="11"/>
    </row>
    <row r="36" spans="1:16" ht="15.75" thickBot="1" x14ac:dyDescent="0.3">
      <c r="A36" s="12" t="str">
        <f>A16</f>
        <v>Sowerby Bridge &amp; Ryburn</v>
      </c>
      <c r="B36" s="11" t="s">
        <v>37</v>
      </c>
      <c r="C36" s="82" t="s">
        <v>38</v>
      </c>
      <c r="D36" s="82" t="s">
        <v>39</v>
      </c>
      <c r="E36" s="82" t="s">
        <v>40</v>
      </c>
      <c r="F36" s="82" t="s">
        <v>46</v>
      </c>
      <c r="G36" s="11"/>
      <c r="H36" s="11"/>
      <c r="I36" s="11"/>
      <c r="J36" s="11"/>
      <c r="K36" s="11"/>
      <c r="L36" s="11"/>
      <c r="M36" s="11"/>
      <c r="N36" s="11"/>
      <c r="O36" s="11"/>
      <c r="P36" s="11"/>
    </row>
    <row r="37" spans="1:16" ht="15.75" thickBot="1" x14ac:dyDescent="0.3">
      <c r="A37" s="13" t="s">
        <v>93</v>
      </c>
      <c r="B37" s="148">
        <v>30</v>
      </c>
      <c r="C37" s="148">
        <v>26</v>
      </c>
      <c r="D37" s="148">
        <v>27</v>
      </c>
      <c r="E37" s="148">
        <v>29</v>
      </c>
      <c r="F37" s="148">
        <v>22</v>
      </c>
      <c r="G37" s="11"/>
      <c r="H37" s="11"/>
      <c r="I37" s="11"/>
      <c r="J37" s="11"/>
      <c r="K37" s="11"/>
      <c r="L37" s="11"/>
      <c r="M37" s="11"/>
      <c r="N37" s="11"/>
      <c r="O37" s="11"/>
      <c r="P37" s="11"/>
    </row>
    <row r="38" spans="1:16" ht="15.75" thickBot="1" x14ac:dyDescent="0.3">
      <c r="A38" s="15" t="s">
        <v>95</v>
      </c>
      <c r="B38" s="149">
        <v>30</v>
      </c>
      <c r="C38" s="149">
        <v>19</v>
      </c>
      <c r="D38" s="149">
        <v>18</v>
      </c>
      <c r="E38" s="149">
        <v>19</v>
      </c>
      <c r="F38" s="149">
        <v>16</v>
      </c>
      <c r="G38" s="11"/>
      <c r="H38" s="11"/>
      <c r="I38" s="11"/>
      <c r="J38" s="11"/>
      <c r="K38" s="11"/>
      <c r="L38" s="11"/>
      <c r="M38" s="11"/>
      <c r="N38" s="11"/>
      <c r="O38" s="11"/>
      <c r="P38" s="11"/>
    </row>
    <row r="39" spans="1:16" ht="24.75" thickBot="1" x14ac:dyDescent="0.3">
      <c r="A39" s="15" t="s">
        <v>96</v>
      </c>
      <c r="B39" s="149">
        <v>30</v>
      </c>
      <c r="C39" s="149">
        <v>26</v>
      </c>
      <c r="D39" s="149">
        <v>24</v>
      </c>
      <c r="E39" s="149">
        <v>24</v>
      </c>
      <c r="F39" s="149">
        <v>19</v>
      </c>
      <c r="G39" s="11"/>
      <c r="H39" s="11"/>
      <c r="I39" s="11"/>
      <c r="J39" s="11"/>
      <c r="K39" s="11"/>
      <c r="L39" s="11"/>
      <c r="M39" s="11"/>
      <c r="N39" s="11"/>
      <c r="O39" s="11"/>
      <c r="P39" s="11"/>
    </row>
    <row r="40" spans="1:16" ht="15.75" thickBot="1" x14ac:dyDescent="0.3">
      <c r="A40" s="84" t="s">
        <v>97</v>
      </c>
      <c r="B40" s="150">
        <v>30</v>
      </c>
      <c r="C40" s="150">
        <v>15</v>
      </c>
      <c r="D40" s="150">
        <v>14</v>
      </c>
      <c r="E40" s="150">
        <v>13</v>
      </c>
      <c r="F40" s="150">
        <v>10</v>
      </c>
      <c r="G40" s="11"/>
      <c r="H40" s="11"/>
      <c r="I40" s="11"/>
      <c r="J40" s="11"/>
      <c r="K40" s="11"/>
      <c r="L40" s="11"/>
      <c r="M40" s="11"/>
      <c r="N40" s="11"/>
      <c r="O40" s="11"/>
      <c r="P40" s="11"/>
    </row>
    <row r="41" spans="1:16" ht="15.75" thickBot="1" x14ac:dyDescent="0.3">
      <c r="A41" s="20" t="s">
        <v>98</v>
      </c>
      <c r="B41" s="151">
        <v>40</v>
      </c>
      <c r="C41" s="151">
        <v>24</v>
      </c>
      <c r="D41" s="151">
        <v>24</v>
      </c>
      <c r="E41" s="151">
        <v>26</v>
      </c>
      <c r="F41" s="151">
        <v>22</v>
      </c>
      <c r="G41" s="11"/>
      <c r="H41" s="11"/>
      <c r="I41" s="11"/>
      <c r="J41" s="11"/>
      <c r="K41" s="11"/>
      <c r="L41" s="11"/>
      <c r="M41" s="11"/>
      <c r="N41" s="11"/>
      <c r="O41" s="11"/>
      <c r="P41" s="11"/>
    </row>
    <row r="42" spans="1:16" ht="15.75" thickBot="1" x14ac:dyDescent="0.3">
      <c r="A42" s="20" t="s">
        <v>99</v>
      </c>
      <c r="B42" s="151">
        <v>30</v>
      </c>
      <c r="C42" s="151">
        <v>31</v>
      </c>
      <c r="D42" s="151">
        <v>25</v>
      </c>
      <c r="E42" s="151">
        <v>24</v>
      </c>
      <c r="F42" s="151">
        <v>24</v>
      </c>
      <c r="G42" s="11"/>
      <c r="H42" s="11"/>
      <c r="I42" s="11"/>
      <c r="J42" s="11"/>
      <c r="K42" s="11"/>
      <c r="L42" s="11"/>
      <c r="M42" s="11"/>
      <c r="N42" s="11"/>
      <c r="O42" s="11"/>
      <c r="P42" s="11"/>
    </row>
    <row r="43" spans="1:16" ht="15.75" thickBot="1" x14ac:dyDescent="0.3">
      <c r="A43" s="20" t="s">
        <v>100</v>
      </c>
      <c r="B43" s="151">
        <v>15</v>
      </c>
      <c r="C43" s="151">
        <v>15</v>
      </c>
      <c r="D43" s="151">
        <v>12</v>
      </c>
      <c r="E43" s="151">
        <v>13</v>
      </c>
      <c r="F43" s="151">
        <v>13</v>
      </c>
      <c r="G43" s="11"/>
      <c r="H43" s="11"/>
      <c r="I43" s="11"/>
      <c r="J43" s="11"/>
      <c r="K43" s="11"/>
      <c r="L43" s="11"/>
      <c r="M43" s="11"/>
      <c r="N43" s="11"/>
      <c r="O43" s="11"/>
      <c r="P43" s="11"/>
    </row>
    <row r="44" spans="1:16" ht="15.75" thickBot="1" x14ac:dyDescent="0.3">
      <c r="A44" s="20" t="s">
        <v>101</v>
      </c>
      <c r="B44" s="151">
        <v>30</v>
      </c>
      <c r="C44" s="151">
        <v>27</v>
      </c>
      <c r="D44" s="151">
        <v>31</v>
      </c>
      <c r="E44" s="151">
        <v>27</v>
      </c>
      <c r="F44" s="151">
        <v>24</v>
      </c>
      <c r="G44" s="11"/>
      <c r="H44" s="11"/>
      <c r="I44" s="11"/>
      <c r="J44" s="11"/>
      <c r="K44" s="11"/>
      <c r="L44" s="11"/>
      <c r="M44" s="11"/>
      <c r="N44" s="11"/>
      <c r="O44" s="11"/>
      <c r="P44" s="11"/>
    </row>
    <row r="45" spans="1:16" ht="24.75" thickBot="1" x14ac:dyDescent="0.3">
      <c r="A45" s="20" t="s">
        <v>102</v>
      </c>
      <c r="B45" s="151">
        <v>20</v>
      </c>
      <c r="C45" s="151">
        <v>17</v>
      </c>
      <c r="D45" s="151">
        <v>21</v>
      </c>
      <c r="E45" s="151">
        <v>18</v>
      </c>
      <c r="F45" s="151">
        <v>15</v>
      </c>
      <c r="G45" s="11"/>
      <c r="H45" s="11"/>
      <c r="I45" s="11"/>
      <c r="J45" s="11"/>
      <c r="K45" s="11"/>
      <c r="L45" s="11"/>
      <c r="M45" s="11"/>
      <c r="N45" s="11"/>
      <c r="O45" s="11"/>
      <c r="P45" s="11"/>
    </row>
    <row r="46" spans="1:16" ht="24.75" thickBot="1" x14ac:dyDescent="0.3">
      <c r="A46" s="20" t="s">
        <v>103</v>
      </c>
      <c r="B46" s="151">
        <v>15</v>
      </c>
      <c r="C46" s="151">
        <v>12</v>
      </c>
      <c r="D46" s="151">
        <v>12</v>
      </c>
      <c r="E46" s="151">
        <v>11</v>
      </c>
      <c r="F46" s="151">
        <v>10</v>
      </c>
      <c r="G46" s="11"/>
      <c r="H46" s="11"/>
      <c r="I46" s="11"/>
      <c r="J46" s="11"/>
      <c r="K46" s="11"/>
      <c r="L46" s="11"/>
      <c r="M46" s="11"/>
      <c r="N46" s="11"/>
      <c r="O46" s="11"/>
      <c r="P46" s="11"/>
    </row>
    <row r="47" spans="1:16" ht="15.75" thickBot="1" x14ac:dyDescent="0.3">
      <c r="A47" s="20" t="s">
        <v>104</v>
      </c>
      <c r="B47" s="151">
        <v>30</v>
      </c>
      <c r="C47" s="151">
        <v>25</v>
      </c>
      <c r="D47" s="151">
        <v>23</v>
      </c>
      <c r="E47" s="151">
        <v>22</v>
      </c>
      <c r="F47" s="151">
        <v>21</v>
      </c>
      <c r="G47" s="11"/>
      <c r="H47" s="11"/>
      <c r="I47" s="11"/>
      <c r="J47" s="11"/>
      <c r="K47" s="11"/>
      <c r="L47" s="11"/>
      <c r="M47" s="11"/>
      <c r="N47" s="11"/>
      <c r="O47" s="11"/>
      <c r="P47" s="11"/>
    </row>
    <row r="48" spans="1:16" ht="16.5" thickBot="1" x14ac:dyDescent="0.3">
      <c r="A48" s="20" t="s">
        <v>26</v>
      </c>
      <c r="B48" s="21">
        <f>SUM(B37:B47)</f>
        <v>300</v>
      </c>
      <c r="C48" s="21">
        <f>SUM(C37:C47)</f>
        <v>237</v>
      </c>
      <c r="D48" s="21">
        <f>SUM(D37:D47)</f>
        <v>231</v>
      </c>
      <c r="E48" s="21">
        <f>SUM(E37:E47)</f>
        <v>226</v>
      </c>
      <c r="F48" s="21">
        <f>SUM(F37:F47)</f>
        <v>196</v>
      </c>
      <c r="G48" s="11"/>
      <c r="H48" s="10" t="s">
        <v>44</v>
      </c>
      <c r="I48" s="11"/>
      <c r="J48" s="11"/>
      <c r="K48" s="11"/>
      <c r="L48" s="11"/>
      <c r="M48" s="11"/>
      <c r="N48" s="11"/>
      <c r="O48" s="11"/>
      <c r="P48" s="11"/>
    </row>
    <row r="49" spans="1:16" ht="15.75" x14ac:dyDescent="0.25">
      <c r="A49" s="166"/>
      <c r="B49" s="167"/>
      <c r="C49" s="167"/>
      <c r="D49" s="167"/>
      <c r="E49" s="167"/>
      <c r="F49" s="167"/>
      <c r="G49" s="11"/>
      <c r="H49" s="10"/>
      <c r="I49" s="11"/>
      <c r="J49" s="11"/>
      <c r="K49" s="11"/>
      <c r="L49" s="11"/>
      <c r="M49" s="11"/>
      <c r="N49" s="11"/>
      <c r="O49" s="11"/>
      <c r="P49" s="11"/>
    </row>
    <row r="50" spans="1:16" ht="15.75" thickBot="1" x14ac:dyDescent="0.3">
      <c r="A50" s="11"/>
      <c r="B50" s="11" t="s">
        <v>37</v>
      </c>
      <c r="C50" s="82" t="s">
        <v>38</v>
      </c>
      <c r="D50" s="82" t="s">
        <v>39</v>
      </c>
      <c r="E50" s="82" t="s">
        <v>40</v>
      </c>
      <c r="F50" s="82" t="s">
        <v>46</v>
      </c>
      <c r="G50" s="11"/>
      <c r="H50" s="82" t="s">
        <v>47</v>
      </c>
      <c r="I50" s="82" t="s">
        <v>48</v>
      </c>
      <c r="J50" s="82" t="s">
        <v>49</v>
      </c>
      <c r="K50" s="82" t="s">
        <v>50</v>
      </c>
      <c r="L50" s="82" t="s">
        <v>51</v>
      </c>
      <c r="M50" s="82" t="s">
        <v>52</v>
      </c>
      <c r="N50" s="82" t="s">
        <v>53</v>
      </c>
      <c r="O50" s="82" t="s">
        <v>54</v>
      </c>
      <c r="P50" s="82" t="s">
        <v>149</v>
      </c>
    </row>
    <row r="51" spans="1:16" ht="25.15" customHeight="1" thickBot="1" x14ac:dyDescent="0.3">
      <c r="A51" s="25" t="s">
        <v>146</v>
      </c>
      <c r="B51" s="24">
        <v>300</v>
      </c>
      <c r="C51" s="18">
        <f>C48</f>
        <v>237</v>
      </c>
      <c r="D51" s="18">
        <f t="shared" ref="D51:F51" si="16">D48</f>
        <v>231</v>
      </c>
      <c r="E51" s="18">
        <f t="shared" si="16"/>
        <v>226</v>
      </c>
      <c r="F51" s="18">
        <f t="shared" si="16"/>
        <v>196</v>
      </c>
      <c r="G51" s="11"/>
      <c r="H51" s="18">
        <f>$E51</f>
        <v>226</v>
      </c>
      <c r="I51" s="18">
        <f t="shared" ref="I51:P51" si="17">$E51</f>
        <v>226</v>
      </c>
      <c r="J51" s="18">
        <f t="shared" si="17"/>
        <v>226</v>
      </c>
      <c r="K51" s="18">
        <f t="shared" si="17"/>
        <v>226</v>
      </c>
      <c r="L51" s="18">
        <f t="shared" si="17"/>
        <v>226</v>
      </c>
      <c r="M51" s="18">
        <f t="shared" si="17"/>
        <v>226</v>
      </c>
      <c r="N51" s="18">
        <f t="shared" si="17"/>
        <v>226</v>
      </c>
      <c r="O51" s="18">
        <f t="shared" si="17"/>
        <v>226</v>
      </c>
      <c r="P51" s="18">
        <f t="shared" si="17"/>
        <v>226</v>
      </c>
    </row>
    <row r="52" spans="1:16" ht="25.15" customHeight="1" thickBot="1" x14ac:dyDescent="0.3">
      <c r="A52" s="25" t="s">
        <v>145</v>
      </c>
      <c r="B52" s="23"/>
      <c r="C52" s="18">
        <f>ROUNDUP(C30/7,0)</f>
        <v>5</v>
      </c>
      <c r="D52" s="18">
        <f>ROUNDUP(D30/7,0)</f>
        <v>5</v>
      </c>
      <c r="E52" s="18">
        <f>ROUNDUP(E30/7,0)</f>
        <v>5</v>
      </c>
      <c r="F52" s="18">
        <f>ROUNDUP(F30/7,0)</f>
        <v>5</v>
      </c>
      <c r="G52" s="11"/>
      <c r="H52" s="18">
        <f t="shared" ref="H52:M52" si="18">$F52</f>
        <v>5</v>
      </c>
      <c r="I52" s="18">
        <f t="shared" si="18"/>
        <v>5</v>
      </c>
      <c r="J52" s="18">
        <f t="shared" si="18"/>
        <v>5</v>
      </c>
      <c r="K52" s="18">
        <f t="shared" si="18"/>
        <v>5</v>
      </c>
      <c r="L52" s="18">
        <f t="shared" si="18"/>
        <v>5</v>
      </c>
      <c r="M52" s="18">
        <f t="shared" si="18"/>
        <v>5</v>
      </c>
      <c r="N52" s="18">
        <f t="shared" ref="N52" si="19">$F52</f>
        <v>5</v>
      </c>
      <c r="O52" s="18">
        <f>$F52</f>
        <v>5</v>
      </c>
      <c r="P52" s="18">
        <f>$F52</f>
        <v>5</v>
      </c>
    </row>
    <row r="53" spans="1:16" ht="15.75" thickBot="1" x14ac:dyDescent="0.3">
      <c r="A53" s="25" t="s">
        <v>60</v>
      </c>
      <c r="B53" s="23"/>
      <c r="C53" s="18">
        <f>ROUNDUP(D12/7,0)</f>
        <v>1</v>
      </c>
      <c r="D53" s="18">
        <f>ROUNDUP(E12/7,0)</f>
        <v>1</v>
      </c>
      <c r="E53" s="18">
        <f>ROUNDUP(F12/7,0)</f>
        <v>1</v>
      </c>
      <c r="F53" s="18">
        <f>ROUNDUP(G12/7,0)</f>
        <v>2</v>
      </c>
      <c r="G53" s="11"/>
      <c r="H53" s="18">
        <f t="shared" ref="H53:M53" si="20">ROUNDUP(H12/7,0)</f>
        <v>3</v>
      </c>
      <c r="I53" s="18">
        <f t="shared" si="20"/>
        <v>3</v>
      </c>
      <c r="J53" s="18">
        <f t="shared" si="20"/>
        <v>5</v>
      </c>
      <c r="K53" s="18">
        <f t="shared" si="20"/>
        <v>7</v>
      </c>
      <c r="L53" s="18">
        <f t="shared" si="20"/>
        <v>10</v>
      </c>
      <c r="M53" s="18">
        <f t="shared" si="20"/>
        <v>12</v>
      </c>
      <c r="N53" s="18">
        <f t="shared" ref="N53" si="21">ROUNDUP(N12/7,0)</f>
        <v>12</v>
      </c>
      <c r="O53" s="18">
        <f>ROUNDUP(O12/7,0)</f>
        <v>13</v>
      </c>
      <c r="P53" s="18">
        <f>ROUNDUP(P12/7,0)</f>
        <v>15</v>
      </c>
    </row>
    <row r="54" spans="1:16" ht="15.75" thickBot="1" x14ac:dyDescent="0.3">
      <c r="A54" s="22" t="s">
        <v>27</v>
      </c>
      <c r="B54" s="87"/>
      <c r="C54" s="19">
        <f>SUM(C52:C53)+C48</f>
        <v>243</v>
      </c>
      <c r="D54" s="19">
        <f t="shared" ref="D54:F54" si="22">SUM(D52:D53)+D48</f>
        <v>237</v>
      </c>
      <c r="E54" s="19">
        <f t="shared" si="22"/>
        <v>232</v>
      </c>
      <c r="F54" s="19">
        <f t="shared" si="22"/>
        <v>203</v>
      </c>
      <c r="G54" s="11"/>
      <c r="H54" s="19">
        <f t="shared" ref="H54:N54" si="23">SUM(H52:H53)+$E48</f>
        <v>234</v>
      </c>
      <c r="I54" s="19">
        <f t="shared" si="23"/>
        <v>234</v>
      </c>
      <c r="J54" s="19">
        <f t="shared" si="23"/>
        <v>236</v>
      </c>
      <c r="K54" s="19">
        <f t="shared" si="23"/>
        <v>238</v>
      </c>
      <c r="L54" s="19">
        <f t="shared" si="23"/>
        <v>241</v>
      </c>
      <c r="M54" s="19">
        <f t="shared" si="23"/>
        <v>243</v>
      </c>
      <c r="N54" s="19">
        <f t="shared" si="23"/>
        <v>243</v>
      </c>
      <c r="O54" s="19">
        <f>SUM(O52:O53)+$E48</f>
        <v>244</v>
      </c>
      <c r="P54" s="19">
        <f>SUM(P52:P53)+$E48</f>
        <v>246</v>
      </c>
    </row>
    <row r="55" spans="1:16" ht="15.75" thickBot="1" x14ac:dyDescent="0.3">
      <c r="A55" s="11" t="s">
        <v>61</v>
      </c>
      <c r="B55" s="87"/>
      <c r="C55" s="88">
        <f>IF(C54-$B48&gt;0,C54-$B48,0)</f>
        <v>0</v>
      </c>
      <c r="D55" s="88">
        <f t="shared" ref="D55:F55" si="24">IF(D54-$B48&gt;0,D54-$B48,0)</f>
        <v>0</v>
      </c>
      <c r="E55" s="88">
        <f t="shared" si="24"/>
        <v>0</v>
      </c>
      <c r="F55" s="88">
        <f t="shared" si="24"/>
        <v>0</v>
      </c>
      <c r="G55" s="11"/>
      <c r="H55" s="156">
        <f t="shared" ref="H55:M55" si="25">IF(H54-$B48&gt;0,H54-$B48,0)</f>
        <v>0</v>
      </c>
      <c r="I55" s="156">
        <f t="shared" si="25"/>
        <v>0</v>
      </c>
      <c r="J55" s="156">
        <f t="shared" si="25"/>
        <v>0</v>
      </c>
      <c r="K55" s="156">
        <f t="shared" si="25"/>
        <v>0</v>
      </c>
      <c r="L55" s="156">
        <f t="shared" si="25"/>
        <v>0</v>
      </c>
      <c r="M55" s="156">
        <f t="shared" si="25"/>
        <v>0</v>
      </c>
      <c r="N55" s="156">
        <f t="shared" ref="N55" si="26">IF(N54-$B48&gt;0,N54-$B48,0)</f>
        <v>0</v>
      </c>
      <c r="O55" s="156">
        <f>IF(O54-$B48&gt;0,O54-$B48,0)</f>
        <v>0</v>
      </c>
      <c r="P55" s="156">
        <f>IF(P54-$B48&gt;0,P54-$B48,0)</f>
        <v>0</v>
      </c>
    </row>
    <row r="56" spans="1:16" ht="15.75" thickBot="1" x14ac:dyDescent="0.3">
      <c r="A56" s="22" t="s">
        <v>63</v>
      </c>
      <c r="B56" s="87"/>
      <c r="C56" s="157">
        <f>ROUNDUP(C55/30,0)</f>
        <v>0</v>
      </c>
      <c r="D56" s="157">
        <f t="shared" ref="D56:F56" si="27">ROUNDUP(D55/30,0)</f>
        <v>0</v>
      </c>
      <c r="E56" s="157">
        <f t="shared" si="27"/>
        <v>0</v>
      </c>
      <c r="F56" s="157">
        <f t="shared" si="27"/>
        <v>0</v>
      </c>
      <c r="G56" s="11"/>
      <c r="H56" s="157">
        <f>ROUNDUP(H55/30,0)</f>
        <v>0</v>
      </c>
      <c r="I56" s="157">
        <f t="shared" ref="I56:P56" si="28">ROUNDUP(I55/30,0)</f>
        <v>0</v>
      </c>
      <c r="J56" s="157">
        <f t="shared" si="28"/>
        <v>0</v>
      </c>
      <c r="K56" s="157">
        <f t="shared" si="28"/>
        <v>0</v>
      </c>
      <c r="L56" s="157">
        <f t="shared" si="28"/>
        <v>0</v>
      </c>
      <c r="M56" s="157">
        <f t="shared" si="28"/>
        <v>0</v>
      </c>
      <c r="N56" s="157">
        <f t="shared" si="28"/>
        <v>0</v>
      </c>
      <c r="O56" s="157">
        <f t="shared" si="28"/>
        <v>0</v>
      </c>
      <c r="P56" s="157">
        <f t="shared" si="28"/>
        <v>0</v>
      </c>
    </row>
    <row r="57" spans="1:16" x14ac:dyDescent="0.25">
      <c r="A57" s="11"/>
      <c r="B57" s="11"/>
      <c r="C57" s="11"/>
      <c r="D57" s="11"/>
      <c r="E57" s="11"/>
      <c r="F57" s="11"/>
      <c r="G57" s="11"/>
      <c r="H57" s="11"/>
      <c r="I57" s="11"/>
      <c r="J57" s="11"/>
      <c r="K57" s="11"/>
      <c r="L57" s="11"/>
      <c r="M57" s="11"/>
      <c r="N57" s="11"/>
      <c r="O57" s="11"/>
      <c r="P57" s="11"/>
    </row>
    <row r="62" spans="1:16" ht="15.75" thickBot="1" x14ac:dyDescent="0.3"/>
    <row r="63" spans="1:16" ht="15.75" x14ac:dyDescent="0.25">
      <c r="A63" s="104" t="s">
        <v>68</v>
      </c>
      <c r="B63" s="105" t="s">
        <v>66</v>
      </c>
      <c r="C63" s="105" t="s">
        <v>38</v>
      </c>
      <c r="D63" s="105" t="s">
        <v>39</v>
      </c>
      <c r="E63" s="105" t="s">
        <v>40</v>
      </c>
      <c r="F63" s="105" t="s">
        <v>46</v>
      </c>
      <c r="G63" s="105" t="s">
        <v>47</v>
      </c>
      <c r="H63" s="105" t="s">
        <v>48</v>
      </c>
      <c r="I63" s="105" t="s">
        <v>49</v>
      </c>
      <c r="J63" s="106" t="s">
        <v>50</v>
      </c>
      <c r="K63" s="102"/>
      <c r="L63" s="114" t="s">
        <v>51</v>
      </c>
      <c r="M63" s="105" t="s">
        <v>52</v>
      </c>
      <c r="N63" s="105" t="s">
        <v>53</v>
      </c>
      <c r="O63" s="105" t="s">
        <v>54</v>
      </c>
      <c r="P63" s="106" t="s">
        <v>149</v>
      </c>
    </row>
    <row r="64" spans="1:16" x14ac:dyDescent="0.25">
      <c r="A64" s="107" t="s">
        <v>126</v>
      </c>
      <c r="B64" s="94">
        <v>900</v>
      </c>
      <c r="C64" s="94">
        <v>861</v>
      </c>
      <c r="D64" s="94">
        <v>896</v>
      </c>
      <c r="E64" s="94">
        <v>971</v>
      </c>
      <c r="F64" s="94">
        <v>982</v>
      </c>
      <c r="G64" s="94">
        <v>941</v>
      </c>
      <c r="H64" s="94">
        <v>913</v>
      </c>
      <c r="I64" s="94">
        <v>896</v>
      </c>
      <c r="J64" s="108">
        <v>875</v>
      </c>
      <c r="K64" s="100"/>
      <c r="L64" s="115">
        <f>$J64</f>
        <v>875</v>
      </c>
      <c r="M64" s="94">
        <f t="shared" ref="M64:M65" si="29">$J64</f>
        <v>875</v>
      </c>
      <c r="N64" s="94">
        <f t="shared" ref="N64:P65" si="30">$J64</f>
        <v>875</v>
      </c>
      <c r="O64" s="94">
        <f t="shared" si="30"/>
        <v>875</v>
      </c>
      <c r="P64" s="108">
        <f t="shared" si="30"/>
        <v>875</v>
      </c>
    </row>
    <row r="65" spans="1:17" x14ac:dyDescent="0.25">
      <c r="A65" s="107" t="s">
        <v>127</v>
      </c>
      <c r="B65" s="94">
        <v>1450</v>
      </c>
      <c r="C65" s="94">
        <v>1389</v>
      </c>
      <c r="D65" s="94">
        <v>1376</v>
      </c>
      <c r="E65" s="94">
        <v>1392</v>
      </c>
      <c r="F65" s="94">
        <v>1397</v>
      </c>
      <c r="G65" s="94">
        <v>1367</v>
      </c>
      <c r="H65" s="94">
        <v>1351</v>
      </c>
      <c r="I65" s="94">
        <v>1350</v>
      </c>
      <c r="J65" s="108">
        <v>1327</v>
      </c>
      <c r="K65" s="100"/>
      <c r="L65" s="115">
        <f>$J65</f>
        <v>1327</v>
      </c>
      <c r="M65" s="94">
        <f t="shared" si="29"/>
        <v>1327</v>
      </c>
      <c r="N65" s="94">
        <f t="shared" si="30"/>
        <v>1327</v>
      </c>
      <c r="O65" s="94">
        <f t="shared" si="30"/>
        <v>1327</v>
      </c>
      <c r="P65" s="108">
        <f t="shared" si="30"/>
        <v>1327</v>
      </c>
    </row>
    <row r="66" spans="1:17" x14ac:dyDescent="0.25">
      <c r="A66" s="107"/>
      <c r="B66" s="94"/>
      <c r="C66" s="94"/>
      <c r="D66" s="94"/>
      <c r="E66" s="94"/>
      <c r="F66" s="94"/>
      <c r="G66" s="94"/>
      <c r="H66" s="94"/>
      <c r="I66" s="94"/>
      <c r="J66" s="108"/>
      <c r="K66" s="100"/>
      <c r="L66" s="115"/>
      <c r="M66" s="94"/>
      <c r="N66" s="94"/>
      <c r="O66" s="94"/>
      <c r="P66" s="108"/>
    </row>
    <row r="67" spans="1:17" x14ac:dyDescent="0.25">
      <c r="A67" s="107" t="s">
        <v>145</v>
      </c>
      <c r="B67" s="94"/>
      <c r="C67" s="94">
        <v>22</v>
      </c>
      <c r="D67" s="94">
        <f>$C67</f>
        <v>22</v>
      </c>
      <c r="E67" s="94">
        <f t="shared" ref="E67:N67" si="31">$C67</f>
        <v>22</v>
      </c>
      <c r="F67" s="94">
        <f t="shared" si="31"/>
        <v>22</v>
      </c>
      <c r="G67" s="94">
        <f t="shared" si="31"/>
        <v>22</v>
      </c>
      <c r="H67" s="94">
        <f>$C67</f>
        <v>22</v>
      </c>
      <c r="I67" s="94">
        <f>$C67</f>
        <v>22</v>
      </c>
      <c r="J67" s="108">
        <f>$C67</f>
        <v>22</v>
      </c>
      <c r="K67" s="102"/>
      <c r="L67" s="115">
        <f>$C67</f>
        <v>22</v>
      </c>
      <c r="M67" s="94">
        <f>$C67</f>
        <v>22</v>
      </c>
      <c r="N67" s="94">
        <f t="shared" si="31"/>
        <v>22</v>
      </c>
      <c r="O67" s="94">
        <f>$C67</f>
        <v>22</v>
      </c>
      <c r="P67" s="108">
        <f>$C67</f>
        <v>22</v>
      </c>
    </row>
    <row r="68" spans="1:17" x14ac:dyDescent="0.25">
      <c r="A68" s="107" t="s">
        <v>60</v>
      </c>
      <c r="B68" s="94"/>
      <c r="C68" s="94">
        <f>E13</f>
        <v>2</v>
      </c>
      <c r="D68" s="94">
        <f t="shared" ref="D68:J68" si="32">F13</f>
        <v>3</v>
      </c>
      <c r="E68" s="94">
        <f t="shared" si="32"/>
        <v>4</v>
      </c>
      <c r="F68" s="94">
        <f t="shared" si="32"/>
        <v>9</v>
      </c>
      <c r="G68" s="94">
        <f t="shared" si="32"/>
        <v>11</v>
      </c>
      <c r="H68" s="94">
        <f t="shared" si="32"/>
        <v>19</v>
      </c>
      <c r="I68" s="94">
        <f t="shared" si="32"/>
        <v>29</v>
      </c>
      <c r="J68" s="108">
        <f t="shared" si="32"/>
        <v>43</v>
      </c>
      <c r="K68" s="102"/>
      <c r="L68" s="115">
        <f>M13</f>
        <v>53</v>
      </c>
      <c r="M68" s="94">
        <f t="shared" ref="M68:P68" si="33">N13</f>
        <v>56</v>
      </c>
      <c r="N68" s="94">
        <f t="shared" si="33"/>
        <v>60</v>
      </c>
      <c r="O68" s="94">
        <f t="shared" si="33"/>
        <v>67</v>
      </c>
      <c r="P68" s="108">
        <f t="shared" si="33"/>
        <v>67</v>
      </c>
    </row>
    <row r="69" spans="1:17" x14ac:dyDescent="0.25">
      <c r="A69" s="107" t="s">
        <v>26</v>
      </c>
      <c r="B69" s="96">
        <f t="shared" ref="B69:J69" si="34">SUM(B64:B68)</f>
        <v>2350</v>
      </c>
      <c r="C69" s="96">
        <f t="shared" si="34"/>
        <v>2274</v>
      </c>
      <c r="D69" s="96">
        <f t="shared" si="34"/>
        <v>2297</v>
      </c>
      <c r="E69" s="96">
        <f t="shared" si="34"/>
        <v>2389</v>
      </c>
      <c r="F69" s="96">
        <f t="shared" si="34"/>
        <v>2410</v>
      </c>
      <c r="G69" s="96">
        <f t="shared" si="34"/>
        <v>2341</v>
      </c>
      <c r="H69" s="96">
        <f t="shared" si="34"/>
        <v>2305</v>
      </c>
      <c r="I69" s="96">
        <f t="shared" si="34"/>
        <v>2297</v>
      </c>
      <c r="J69" s="109">
        <f t="shared" si="34"/>
        <v>2267</v>
      </c>
      <c r="K69" s="103"/>
      <c r="L69" s="116">
        <f>SUM(L64:L68)</f>
        <v>2277</v>
      </c>
      <c r="M69" s="96">
        <f>SUM(M64:M68)</f>
        <v>2280</v>
      </c>
      <c r="N69" s="96">
        <f>SUM(N64:N68)</f>
        <v>2284</v>
      </c>
      <c r="O69" s="96">
        <f>SUM(O64:O68)</f>
        <v>2291</v>
      </c>
      <c r="P69" s="109">
        <f>SUM(P64:P68)</f>
        <v>2291</v>
      </c>
    </row>
    <row r="70" spans="1:17" x14ac:dyDescent="0.25">
      <c r="A70" s="107" t="s">
        <v>61</v>
      </c>
      <c r="B70" s="95"/>
      <c r="C70" s="94">
        <f t="shared" ref="C70:J70" si="35">IF($B$69-C69&lt;0,C69-$B$69,0)</f>
        <v>0</v>
      </c>
      <c r="D70" s="94">
        <f t="shared" si="35"/>
        <v>0</v>
      </c>
      <c r="E70" s="94">
        <f t="shared" si="35"/>
        <v>39</v>
      </c>
      <c r="F70" s="94">
        <f t="shared" si="35"/>
        <v>60</v>
      </c>
      <c r="G70" s="94">
        <f t="shared" si="35"/>
        <v>0</v>
      </c>
      <c r="H70" s="94">
        <f t="shared" si="35"/>
        <v>0</v>
      </c>
      <c r="I70" s="94">
        <f t="shared" si="35"/>
        <v>0</v>
      </c>
      <c r="J70" s="108">
        <f t="shared" si="35"/>
        <v>0</v>
      </c>
      <c r="K70" s="102"/>
      <c r="L70" s="115">
        <f>IF($B$69-L69&lt;0,L69-$B$69,0)</f>
        <v>0</v>
      </c>
      <c r="M70" s="94">
        <f>IF($B$69-M69&lt;0,M69-$B$69,0)</f>
        <v>0</v>
      </c>
      <c r="N70" s="94">
        <f>IF($B$69-N69&lt;0,N69-$B$69,0)</f>
        <v>0</v>
      </c>
      <c r="O70" s="94">
        <f>IF($B$69-O69&lt;0,O69-$B$69,0)</f>
        <v>0</v>
      </c>
      <c r="P70" s="108">
        <f>IF($B$69-P69&lt;0,P69-$B$69,0)</f>
        <v>0</v>
      </c>
    </row>
    <row r="71" spans="1:17" ht="15.75" thickBot="1" x14ac:dyDescent="0.3">
      <c r="A71" s="110" t="s">
        <v>63</v>
      </c>
      <c r="B71" s="111"/>
      <c r="C71" s="112">
        <f>ROUNDUP((C70/30)/5,0)</f>
        <v>0</v>
      </c>
      <c r="D71" s="112">
        <f t="shared" ref="D71:J71" si="36">ROUNDUP((D70/30)/5,0)</f>
        <v>0</v>
      </c>
      <c r="E71" s="112">
        <f t="shared" si="36"/>
        <v>1</v>
      </c>
      <c r="F71" s="112">
        <f t="shared" si="36"/>
        <v>1</v>
      </c>
      <c r="G71" s="112">
        <f t="shared" si="36"/>
        <v>0</v>
      </c>
      <c r="H71" s="112">
        <f t="shared" si="36"/>
        <v>0</v>
      </c>
      <c r="I71" s="112">
        <f t="shared" si="36"/>
        <v>0</v>
      </c>
      <c r="J71" s="113">
        <f t="shared" si="36"/>
        <v>0</v>
      </c>
      <c r="K71" s="102"/>
      <c r="L71" s="117">
        <f t="shared" ref="L71:P71" si="37">ROUNDUP((L70/30)/5,0)</f>
        <v>0</v>
      </c>
      <c r="M71" s="112">
        <f t="shared" si="37"/>
        <v>0</v>
      </c>
      <c r="N71" s="112">
        <f t="shared" si="37"/>
        <v>0</v>
      </c>
      <c r="O71" s="112">
        <f t="shared" si="37"/>
        <v>0</v>
      </c>
      <c r="P71" s="113">
        <f t="shared" si="37"/>
        <v>0</v>
      </c>
    </row>
    <row r="72" spans="1:17" x14ac:dyDescent="0.25">
      <c r="Q72" s="78"/>
    </row>
    <row r="73" spans="1:17" ht="15.75" thickBot="1" x14ac:dyDescent="0.3"/>
    <row r="74" spans="1:17" ht="31.5" x14ac:dyDescent="0.25">
      <c r="A74" s="128" t="s">
        <v>69</v>
      </c>
      <c r="B74" s="126" t="s">
        <v>66</v>
      </c>
      <c r="C74" s="126" t="s">
        <v>38</v>
      </c>
      <c r="D74" s="126" t="s">
        <v>39</v>
      </c>
      <c r="E74" s="126" t="s">
        <v>40</v>
      </c>
      <c r="F74" s="126" t="s">
        <v>46</v>
      </c>
      <c r="G74" s="126" t="s">
        <v>47</v>
      </c>
      <c r="H74" s="126" t="s">
        <v>48</v>
      </c>
      <c r="I74" s="126" t="s">
        <v>49</v>
      </c>
      <c r="J74" s="127" t="s">
        <v>50</v>
      </c>
      <c r="K74" s="101"/>
      <c r="L74" s="125" t="s">
        <v>51</v>
      </c>
      <c r="M74" s="126" t="s">
        <v>52</v>
      </c>
      <c r="N74" s="126" t="s">
        <v>53</v>
      </c>
      <c r="O74" s="126" t="s">
        <v>54</v>
      </c>
      <c r="P74" s="127" t="s">
        <v>149</v>
      </c>
    </row>
    <row r="75" spans="1:17" x14ac:dyDescent="0.25">
      <c r="A75" s="129" t="str">
        <f>A64</f>
        <v>Trinity @ SB</v>
      </c>
      <c r="B75" s="98">
        <v>180</v>
      </c>
      <c r="C75" s="98">
        <v>195</v>
      </c>
      <c r="D75" s="98">
        <v>189</v>
      </c>
      <c r="E75" s="98">
        <v>193</v>
      </c>
      <c r="F75" s="98">
        <v>179</v>
      </c>
      <c r="G75" s="98">
        <v>185</v>
      </c>
      <c r="H75" s="98">
        <v>167</v>
      </c>
      <c r="I75" s="98">
        <v>172</v>
      </c>
      <c r="J75" s="119">
        <v>172</v>
      </c>
      <c r="K75" s="100"/>
      <c r="L75" s="118">
        <f>$J75</f>
        <v>172</v>
      </c>
      <c r="M75" s="98">
        <f t="shared" ref="M75:M76" si="38">$J75</f>
        <v>172</v>
      </c>
      <c r="N75" s="98">
        <f t="shared" ref="N75:P76" si="39">$J75</f>
        <v>172</v>
      </c>
      <c r="O75" s="98">
        <f t="shared" si="39"/>
        <v>172</v>
      </c>
      <c r="P75" s="119">
        <f t="shared" si="39"/>
        <v>172</v>
      </c>
    </row>
    <row r="76" spans="1:17" x14ac:dyDescent="0.25">
      <c r="A76" s="129" t="str">
        <f>A65</f>
        <v>Ryburn Valley HS</v>
      </c>
      <c r="B76" s="98">
        <v>290</v>
      </c>
      <c r="C76" s="98">
        <v>288</v>
      </c>
      <c r="D76" s="98">
        <v>261</v>
      </c>
      <c r="E76" s="98">
        <v>280</v>
      </c>
      <c r="F76" s="98">
        <v>270</v>
      </c>
      <c r="G76" s="98">
        <v>268</v>
      </c>
      <c r="H76" s="98">
        <v>272</v>
      </c>
      <c r="I76" s="98">
        <v>260</v>
      </c>
      <c r="J76" s="119">
        <v>257</v>
      </c>
      <c r="K76" s="100"/>
      <c r="L76" s="118">
        <f>$J76</f>
        <v>257</v>
      </c>
      <c r="M76" s="98">
        <f t="shared" si="38"/>
        <v>257</v>
      </c>
      <c r="N76" s="98">
        <f t="shared" si="39"/>
        <v>257</v>
      </c>
      <c r="O76" s="98">
        <f t="shared" si="39"/>
        <v>257</v>
      </c>
      <c r="P76" s="119">
        <f t="shared" si="39"/>
        <v>257</v>
      </c>
    </row>
    <row r="77" spans="1:17" x14ac:dyDescent="0.25">
      <c r="A77" s="129"/>
      <c r="B77" s="98"/>
      <c r="C77" s="98"/>
      <c r="D77" s="98"/>
      <c r="E77" s="98"/>
      <c r="F77" s="98"/>
      <c r="G77" s="98"/>
      <c r="H77" s="98"/>
      <c r="I77" s="98"/>
      <c r="J77" s="119"/>
      <c r="K77" s="100"/>
      <c r="L77" s="118"/>
      <c r="M77" s="98"/>
      <c r="N77" s="98"/>
      <c r="O77" s="98"/>
      <c r="P77" s="119"/>
    </row>
    <row r="78" spans="1:17" x14ac:dyDescent="0.25">
      <c r="A78" s="129" t="s">
        <v>145</v>
      </c>
      <c r="B78" s="98"/>
      <c r="C78" s="98">
        <f>ROUNDUP(C67/5,0)</f>
        <v>5</v>
      </c>
      <c r="D78" s="98">
        <f t="shared" ref="D78:J78" si="40">ROUNDUP(D67/5,0)</f>
        <v>5</v>
      </c>
      <c r="E78" s="98">
        <f t="shared" si="40"/>
        <v>5</v>
      </c>
      <c r="F78" s="98">
        <f t="shared" si="40"/>
        <v>5</v>
      </c>
      <c r="G78" s="98">
        <f t="shared" si="40"/>
        <v>5</v>
      </c>
      <c r="H78" s="98">
        <f t="shared" si="40"/>
        <v>5</v>
      </c>
      <c r="I78" s="98">
        <f t="shared" si="40"/>
        <v>5</v>
      </c>
      <c r="J78" s="119">
        <f t="shared" si="40"/>
        <v>5</v>
      </c>
      <c r="K78" s="102"/>
      <c r="L78" s="118">
        <f>$J$78</f>
        <v>5</v>
      </c>
      <c r="M78" s="98">
        <f t="shared" ref="M78:P78" si="41">$J$78</f>
        <v>5</v>
      </c>
      <c r="N78" s="98">
        <f t="shared" si="41"/>
        <v>5</v>
      </c>
      <c r="O78" s="98">
        <f t="shared" si="41"/>
        <v>5</v>
      </c>
      <c r="P78" s="119">
        <f t="shared" si="41"/>
        <v>5</v>
      </c>
    </row>
    <row r="79" spans="1:17" x14ac:dyDescent="0.25">
      <c r="A79" s="129" t="s">
        <v>60</v>
      </c>
      <c r="B79" s="98"/>
      <c r="C79" s="98">
        <f>ROUNDUP(E13/5,0)</f>
        <v>1</v>
      </c>
      <c r="D79" s="98">
        <f t="shared" ref="D79:J79" si="42">ROUNDUP(F13/5,0)</f>
        <v>1</v>
      </c>
      <c r="E79" s="98">
        <f t="shared" si="42"/>
        <v>1</v>
      </c>
      <c r="F79" s="98">
        <f t="shared" si="42"/>
        <v>2</v>
      </c>
      <c r="G79" s="98">
        <f t="shared" si="42"/>
        <v>3</v>
      </c>
      <c r="H79" s="98">
        <f t="shared" si="42"/>
        <v>4</v>
      </c>
      <c r="I79" s="98">
        <f t="shared" si="42"/>
        <v>6</v>
      </c>
      <c r="J79" s="98">
        <f t="shared" si="42"/>
        <v>9</v>
      </c>
      <c r="K79" s="102"/>
      <c r="L79" s="118">
        <f>ROUNDUP(M13/5,0)</f>
        <v>11</v>
      </c>
      <c r="M79" s="118">
        <f t="shared" ref="M79:P79" si="43">ROUNDUP(N13/5,0)</f>
        <v>12</v>
      </c>
      <c r="N79" s="118">
        <f t="shared" si="43"/>
        <v>12</v>
      </c>
      <c r="O79" s="118">
        <f t="shared" si="43"/>
        <v>14</v>
      </c>
      <c r="P79" s="118">
        <f t="shared" si="43"/>
        <v>14</v>
      </c>
    </row>
    <row r="80" spans="1:17" x14ac:dyDescent="0.25">
      <c r="A80" s="129" t="s">
        <v>26</v>
      </c>
      <c r="B80" s="99">
        <f t="shared" ref="B80:J80" si="44">SUM(B75:B79)</f>
        <v>470</v>
      </c>
      <c r="C80" s="99">
        <f t="shared" si="44"/>
        <v>489</v>
      </c>
      <c r="D80" s="99">
        <f t="shared" si="44"/>
        <v>456</v>
      </c>
      <c r="E80" s="99">
        <f t="shared" si="44"/>
        <v>479</v>
      </c>
      <c r="F80" s="99">
        <f t="shared" si="44"/>
        <v>456</v>
      </c>
      <c r="G80" s="99">
        <f t="shared" si="44"/>
        <v>461</v>
      </c>
      <c r="H80" s="99">
        <f t="shared" si="44"/>
        <v>448</v>
      </c>
      <c r="I80" s="99">
        <f t="shared" si="44"/>
        <v>443</v>
      </c>
      <c r="J80" s="121">
        <f t="shared" si="44"/>
        <v>443</v>
      </c>
      <c r="K80" s="103"/>
      <c r="L80" s="120">
        <f>SUM(L75:L79)</f>
        <v>445</v>
      </c>
      <c r="M80" s="99">
        <f>SUM(M75:M79)</f>
        <v>446</v>
      </c>
      <c r="N80" s="99">
        <f>SUM(N75:N79)</f>
        <v>446</v>
      </c>
      <c r="O80" s="99">
        <f>SUM(O75:O79)</f>
        <v>448</v>
      </c>
      <c r="P80" s="121">
        <f>SUM(P75:P79)</f>
        <v>448</v>
      </c>
    </row>
    <row r="81" spans="1:18" x14ac:dyDescent="0.25">
      <c r="A81" s="129" t="s">
        <v>61</v>
      </c>
      <c r="B81" s="97"/>
      <c r="C81" s="98">
        <f t="shared" ref="C81:J81" si="45">IF($B$80-C80&lt;0,C80-$B$80,0)</f>
        <v>19</v>
      </c>
      <c r="D81" s="98">
        <f t="shared" si="45"/>
        <v>0</v>
      </c>
      <c r="E81" s="98">
        <f t="shared" si="45"/>
        <v>9</v>
      </c>
      <c r="F81" s="98">
        <f t="shared" si="45"/>
        <v>0</v>
      </c>
      <c r="G81" s="98">
        <f t="shared" si="45"/>
        <v>0</v>
      </c>
      <c r="H81" s="98">
        <f t="shared" si="45"/>
        <v>0</v>
      </c>
      <c r="I81" s="98">
        <f t="shared" si="45"/>
        <v>0</v>
      </c>
      <c r="J81" s="119">
        <f t="shared" si="45"/>
        <v>0</v>
      </c>
      <c r="K81" s="102"/>
      <c r="L81" s="118">
        <f t="shared" ref="L81:P81" si="46">IF($B$80-L80&lt;0,L80-$B$80,0)</f>
        <v>0</v>
      </c>
      <c r="M81" s="98">
        <f t="shared" si="46"/>
        <v>0</v>
      </c>
      <c r="N81" s="98">
        <f t="shared" si="46"/>
        <v>0</v>
      </c>
      <c r="O81" s="98">
        <f t="shared" si="46"/>
        <v>0</v>
      </c>
      <c r="P81" s="119">
        <f t="shared" si="46"/>
        <v>0</v>
      </c>
    </row>
    <row r="82" spans="1:18" ht="15.75" thickBot="1" x14ac:dyDescent="0.3">
      <c r="A82" s="130" t="s">
        <v>63</v>
      </c>
      <c r="B82" s="131"/>
      <c r="C82" s="123">
        <f>ROUNDUP(C81/30,0)</f>
        <v>1</v>
      </c>
      <c r="D82" s="123">
        <f t="shared" ref="D82:J82" si="47">ROUNDUP(D81/30,0)</f>
        <v>0</v>
      </c>
      <c r="E82" s="123">
        <f t="shared" si="47"/>
        <v>1</v>
      </c>
      <c r="F82" s="123">
        <f t="shared" si="47"/>
        <v>0</v>
      </c>
      <c r="G82" s="123">
        <f t="shared" si="47"/>
        <v>0</v>
      </c>
      <c r="H82" s="123">
        <f t="shared" si="47"/>
        <v>0</v>
      </c>
      <c r="I82" s="123">
        <f t="shared" si="47"/>
        <v>0</v>
      </c>
      <c r="J82" s="124">
        <f t="shared" si="47"/>
        <v>0</v>
      </c>
      <c r="K82" s="102"/>
      <c r="L82" s="122">
        <f t="shared" ref="L82:P82" si="48">ROUNDUP(L81/30,0)</f>
        <v>0</v>
      </c>
      <c r="M82" s="123">
        <f t="shared" si="48"/>
        <v>0</v>
      </c>
      <c r="N82" s="123">
        <f t="shared" si="48"/>
        <v>0</v>
      </c>
      <c r="O82" s="123">
        <f t="shared" si="48"/>
        <v>0</v>
      </c>
      <c r="P82" s="124">
        <f t="shared" si="48"/>
        <v>0</v>
      </c>
    </row>
    <row r="84" spans="1:18" x14ac:dyDescent="0.25">
      <c r="Q84" s="93"/>
      <c r="R84" s="78"/>
    </row>
    <row r="86" spans="1:18" ht="34.5" customHeight="1" x14ac:dyDescent="0.25"/>
    <row r="87" spans="1:18" x14ac:dyDescent="0.25">
      <c r="A87" t="s">
        <v>139</v>
      </c>
    </row>
    <row r="88" spans="1:18" x14ac:dyDescent="0.25">
      <c r="A88" s="165" t="s">
        <v>18</v>
      </c>
    </row>
    <row r="89" spans="1:18" ht="30" x14ac:dyDescent="0.25">
      <c r="A89" s="164" t="s">
        <v>143</v>
      </c>
    </row>
    <row r="90" spans="1:18" x14ac:dyDescent="0.25">
      <c r="A90" s="165" t="s">
        <v>19</v>
      </c>
    </row>
    <row r="91" spans="1:18" ht="60" x14ac:dyDescent="0.25">
      <c r="A91" s="164" t="s">
        <v>144</v>
      </c>
    </row>
    <row r="92" spans="1:18" ht="15.75" customHeight="1" x14ac:dyDescent="0.25"/>
    <row r="93" spans="1:18" ht="15.75" customHeight="1" x14ac:dyDescent="0.25"/>
  </sheetData>
  <mergeCells count="7">
    <mergeCell ref="A1:Q1"/>
    <mergeCell ref="H18:I18"/>
    <mergeCell ref="O18:P18"/>
    <mergeCell ref="A30:B30"/>
    <mergeCell ref="O21:P21"/>
    <mergeCell ref="O22:P22"/>
    <mergeCell ref="H21:I21"/>
  </mergeCells>
  <conditionalFormatting sqref="N27">
    <cfRule type="cellIs" dxfId="12" priority="5" operator="greaterThan">
      <formula>$I$19</formula>
    </cfRule>
  </conditionalFormatting>
  <conditionalFormatting sqref="G55 C54:P54">
    <cfRule type="cellIs" dxfId="11" priority="6" operator="greaterThan">
      <formula>#REF!</formula>
    </cfRule>
  </conditionalFormatting>
  <conditionalFormatting sqref="Q23:Y23">
    <cfRule type="cellIs" dxfId="10" priority="3" operator="greaterThan">
      <formula>$I$19</formula>
    </cfRule>
  </conditionalFormatting>
  <conditionalFormatting sqref="Q23:Y23">
    <cfRule type="cellIs" dxfId="9" priority="2" operator="greaterThan">
      <formula>"$P$19"</formula>
    </cfRule>
  </conditionalFormatting>
  <conditionalFormatting sqref="J22:M22">
    <cfRule type="cellIs" dxfId="8" priority="1" operator="greaterThan">
      <formula>"$I$17"</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7D946-CE10-4DCD-B822-79D85D5ABF4C}">
  <dimension ref="A1:Y92"/>
  <sheetViews>
    <sheetView zoomScale="80" zoomScaleNormal="80" workbookViewId="0">
      <selection activeCell="C92" sqref="C92:C99"/>
    </sheetView>
  </sheetViews>
  <sheetFormatPr defaultRowHeight="15" x14ac:dyDescent="0.25"/>
  <cols>
    <col min="1" max="1" width="34.28515625" customWidth="1"/>
    <col min="2" max="7" width="8.7109375" customWidth="1"/>
    <col min="8" max="8" width="8.85546875" customWidth="1"/>
    <col min="9" max="14" width="8.7109375" customWidth="1"/>
    <col min="15" max="15" width="9.42578125" customWidth="1"/>
    <col min="16" max="16" width="8.7109375" customWidth="1"/>
  </cols>
  <sheetData>
    <row r="1" spans="1:25" ht="18.75" x14ac:dyDescent="0.3">
      <c r="A1" s="450" t="s">
        <v>82</v>
      </c>
      <c r="B1" s="450"/>
      <c r="C1" s="450"/>
      <c r="D1" s="450"/>
      <c r="E1" s="450"/>
      <c r="F1" s="450"/>
      <c r="G1" s="450"/>
      <c r="H1" s="450"/>
      <c r="I1" s="450"/>
      <c r="J1" s="450"/>
      <c r="K1" s="450"/>
      <c r="L1" s="450"/>
      <c r="M1" s="450"/>
      <c r="N1" s="450"/>
      <c r="O1" s="450"/>
      <c r="P1" s="450"/>
      <c r="Q1" s="450"/>
    </row>
    <row r="3" spans="1:25" s="78" customFormat="1" ht="30" x14ac:dyDescent="0.25">
      <c r="A3" s="3"/>
      <c r="B3" s="89" t="s">
        <v>191</v>
      </c>
      <c r="C3" s="89" t="s">
        <v>1</v>
      </c>
      <c r="D3" s="90" t="s">
        <v>2</v>
      </c>
      <c r="E3" s="90" t="s">
        <v>3</v>
      </c>
      <c r="F3" s="90" t="s">
        <v>4</v>
      </c>
      <c r="G3" s="90" t="s">
        <v>5</v>
      </c>
      <c r="H3" s="90" t="s">
        <v>6</v>
      </c>
      <c r="I3" s="91" t="s">
        <v>7</v>
      </c>
      <c r="J3" s="91" t="s">
        <v>8</v>
      </c>
      <c r="K3" s="91" t="s">
        <v>9</v>
      </c>
      <c r="L3" s="91" t="s">
        <v>10</v>
      </c>
      <c r="M3" s="91" t="s">
        <v>11</v>
      </c>
      <c r="N3" s="91" t="s">
        <v>12</v>
      </c>
      <c r="O3" s="91" t="s">
        <v>13</v>
      </c>
      <c r="P3" s="91" t="s">
        <v>14</v>
      </c>
      <c r="Q3" s="8" t="s">
        <v>16</v>
      </c>
    </row>
    <row r="4" spans="1:25" x14ac:dyDescent="0.25">
      <c r="A4" s="5" t="s">
        <v>16</v>
      </c>
      <c r="B4" s="6">
        <v>0</v>
      </c>
      <c r="C4" s="6">
        <v>0</v>
      </c>
      <c r="D4" s="6">
        <v>11</v>
      </c>
      <c r="E4" s="6">
        <v>11</v>
      </c>
      <c r="F4" s="6">
        <v>0</v>
      </c>
      <c r="G4" s="6">
        <v>0</v>
      </c>
      <c r="H4" s="6">
        <v>0</v>
      </c>
      <c r="I4" s="6">
        <v>31</v>
      </c>
      <c r="J4" s="6">
        <v>0</v>
      </c>
      <c r="K4" s="6">
        <v>0</v>
      </c>
      <c r="L4" s="6">
        <v>50</v>
      </c>
      <c r="M4" s="6">
        <v>15</v>
      </c>
      <c r="N4" s="6">
        <v>28</v>
      </c>
      <c r="O4" s="6">
        <v>22</v>
      </c>
      <c r="P4" s="6">
        <v>29</v>
      </c>
      <c r="Q4" s="6">
        <f>SUM(B4:P4)</f>
        <v>197</v>
      </c>
    </row>
    <row r="5" spans="1:25" x14ac:dyDescent="0.25">
      <c r="A5" s="5"/>
    </row>
    <row r="6" spans="1:25" x14ac:dyDescent="0.25">
      <c r="A6" s="9" t="s">
        <v>70</v>
      </c>
      <c r="B6" s="9"/>
      <c r="C6" s="9"/>
    </row>
    <row r="8" spans="1:25" x14ac:dyDescent="0.25">
      <c r="A8" s="5" t="s">
        <v>62</v>
      </c>
      <c r="D8" s="2"/>
      <c r="H8" s="2"/>
    </row>
    <row r="9" spans="1:25" x14ac:dyDescent="0.25">
      <c r="A9" t="s">
        <v>18</v>
      </c>
      <c r="B9">
        <f t="shared" ref="B9:P9" si="0">ROUNDUP((B4*0.36)/12*7,0)</f>
        <v>0</v>
      </c>
      <c r="C9">
        <f t="shared" si="0"/>
        <v>0</v>
      </c>
      <c r="D9">
        <f t="shared" si="0"/>
        <v>3</v>
      </c>
      <c r="E9">
        <f t="shared" si="0"/>
        <v>3</v>
      </c>
      <c r="F9">
        <f t="shared" si="0"/>
        <v>0</v>
      </c>
      <c r="G9">
        <f t="shared" si="0"/>
        <v>0</v>
      </c>
      <c r="H9">
        <f t="shared" si="0"/>
        <v>0</v>
      </c>
      <c r="I9">
        <f t="shared" si="0"/>
        <v>7</v>
      </c>
      <c r="J9">
        <f t="shared" si="0"/>
        <v>0</v>
      </c>
      <c r="K9">
        <f t="shared" si="0"/>
        <v>0</v>
      </c>
      <c r="L9">
        <f t="shared" si="0"/>
        <v>11</v>
      </c>
      <c r="M9">
        <f t="shared" si="0"/>
        <v>4</v>
      </c>
      <c r="N9">
        <f t="shared" si="0"/>
        <v>6</v>
      </c>
      <c r="O9">
        <f t="shared" si="0"/>
        <v>5</v>
      </c>
      <c r="P9">
        <f t="shared" si="0"/>
        <v>7</v>
      </c>
      <c r="Q9" s="5">
        <f>SUM(B9:P9)</f>
        <v>46</v>
      </c>
    </row>
    <row r="10" spans="1:25" x14ac:dyDescent="0.25">
      <c r="A10" t="s">
        <v>19</v>
      </c>
      <c r="B10">
        <f t="shared" ref="B10:P10" si="1">ROUNDUP((B4*0.36)-B9,0)</f>
        <v>0</v>
      </c>
      <c r="C10">
        <f t="shared" si="1"/>
        <v>0</v>
      </c>
      <c r="D10">
        <f t="shared" si="1"/>
        <v>1</v>
      </c>
      <c r="E10">
        <f t="shared" si="1"/>
        <v>1</v>
      </c>
      <c r="F10">
        <f t="shared" si="1"/>
        <v>0</v>
      </c>
      <c r="G10">
        <f t="shared" si="1"/>
        <v>0</v>
      </c>
      <c r="H10">
        <f t="shared" si="1"/>
        <v>0</v>
      </c>
      <c r="I10">
        <f t="shared" si="1"/>
        <v>5</v>
      </c>
      <c r="J10">
        <f t="shared" si="1"/>
        <v>0</v>
      </c>
      <c r="K10">
        <f t="shared" si="1"/>
        <v>0</v>
      </c>
      <c r="L10">
        <f t="shared" si="1"/>
        <v>7</v>
      </c>
      <c r="M10">
        <f t="shared" si="1"/>
        <v>2</v>
      </c>
      <c r="N10">
        <f t="shared" si="1"/>
        <v>5</v>
      </c>
      <c r="O10">
        <f t="shared" si="1"/>
        <v>3</v>
      </c>
      <c r="P10">
        <f t="shared" si="1"/>
        <v>4</v>
      </c>
      <c r="Q10" s="5">
        <f>SUM(B10:P10)</f>
        <v>28</v>
      </c>
    </row>
    <row r="11" spans="1:25" x14ac:dyDescent="0.25">
      <c r="A11" s="5" t="s">
        <v>20</v>
      </c>
      <c r="Q11" s="5"/>
    </row>
    <row r="12" spans="1:25" x14ac:dyDescent="0.25">
      <c r="A12" t="s">
        <v>21</v>
      </c>
      <c r="B12">
        <f>B9</f>
        <v>0</v>
      </c>
      <c r="C12">
        <f>C9+B9</f>
        <v>0</v>
      </c>
      <c r="D12">
        <f t="shared" ref="D12:P13" si="2">D9+C12</f>
        <v>3</v>
      </c>
      <c r="E12">
        <f t="shared" si="2"/>
        <v>6</v>
      </c>
      <c r="F12">
        <f t="shared" si="2"/>
        <v>6</v>
      </c>
      <c r="G12">
        <f t="shared" si="2"/>
        <v>6</v>
      </c>
      <c r="H12">
        <f t="shared" si="2"/>
        <v>6</v>
      </c>
      <c r="I12">
        <f t="shared" si="2"/>
        <v>13</v>
      </c>
      <c r="J12">
        <f t="shared" si="2"/>
        <v>13</v>
      </c>
      <c r="K12">
        <f t="shared" si="2"/>
        <v>13</v>
      </c>
      <c r="L12">
        <f t="shared" si="2"/>
        <v>24</v>
      </c>
      <c r="M12">
        <f t="shared" si="2"/>
        <v>28</v>
      </c>
      <c r="N12">
        <f t="shared" si="2"/>
        <v>34</v>
      </c>
      <c r="O12">
        <f t="shared" si="2"/>
        <v>39</v>
      </c>
      <c r="P12">
        <f t="shared" si="2"/>
        <v>46</v>
      </c>
      <c r="Q12" s="5">
        <f>P12</f>
        <v>46</v>
      </c>
    </row>
    <row r="13" spans="1:25" x14ac:dyDescent="0.25">
      <c r="A13" t="s">
        <v>19</v>
      </c>
      <c r="B13">
        <f>B10</f>
        <v>0</v>
      </c>
      <c r="C13">
        <f>C10+B10</f>
        <v>0</v>
      </c>
      <c r="D13">
        <f>D10+C13</f>
        <v>1</v>
      </c>
      <c r="E13">
        <f t="shared" si="2"/>
        <v>2</v>
      </c>
      <c r="F13">
        <f t="shared" si="2"/>
        <v>2</v>
      </c>
      <c r="G13">
        <f t="shared" si="2"/>
        <v>2</v>
      </c>
      <c r="H13">
        <f t="shared" si="2"/>
        <v>2</v>
      </c>
      <c r="I13">
        <f t="shared" si="2"/>
        <v>7</v>
      </c>
      <c r="J13">
        <f t="shared" si="2"/>
        <v>7</v>
      </c>
      <c r="K13">
        <f t="shared" si="2"/>
        <v>7</v>
      </c>
      <c r="L13">
        <f t="shared" si="2"/>
        <v>14</v>
      </c>
      <c r="M13">
        <f t="shared" si="2"/>
        <v>16</v>
      </c>
      <c r="N13">
        <f t="shared" si="2"/>
        <v>21</v>
      </c>
      <c r="O13">
        <f t="shared" si="2"/>
        <v>24</v>
      </c>
      <c r="P13">
        <f t="shared" si="2"/>
        <v>28</v>
      </c>
      <c r="Q13" s="5">
        <f>P13</f>
        <v>28</v>
      </c>
    </row>
    <row r="15" spans="1:25" ht="15.75" x14ac:dyDescent="0.25">
      <c r="A15" s="26" t="s">
        <v>41</v>
      </c>
      <c r="B15" s="27"/>
      <c r="C15" s="27"/>
      <c r="D15" s="27"/>
      <c r="E15" s="27"/>
      <c r="F15" s="27"/>
      <c r="H15" s="47" t="s">
        <v>43</v>
      </c>
      <c r="I15" s="48"/>
      <c r="J15" s="48"/>
      <c r="K15" s="48"/>
      <c r="L15" s="48"/>
      <c r="M15" s="48"/>
      <c r="O15" s="64" t="s">
        <v>45</v>
      </c>
      <c r="P15" s="65"/>
      <c r="Q15" s="65"/>
      <c r="R15" s="65"/>
      <c r="S15" s="65"/>
      <c r="T15" s="65"/>
      <c r="U15" s="65"/>
      <c r="V15" s="65"/>
      <c r="W15" s="65"/>
      <c r="X15" s="65"/>
      <c r="Y15" s="65"/>
    </row>
    <row r="16" spans="1:25" s="141" customFormat="1" ht="15.75" thickBot="1" x14ac:dyDescent="0.3">
      <c r="A16" s="138" t="s">
        <v>134</v>
      </c>
      <c r="B16" s="139" t="s">
        <v>37</v>
      </c>
      <c r="C16" s="140" t="s">
        <v>38</v>
      </c>
      <c r="D16" s="140" t="s">
        <v>39</v>
      </c>
      <c r="E16" s="140" t="s">
        <v>40</v>
      </c>
      <c r="F16" s="140" t="s">
        <v>46</v>
      </c>
      <c r="H16" s="142" t="str">
        <f>A16</f>
        <v>Calder</v>
      </c>
      <c r="I16" s="143" t="s">
        <v>37</v>
      </c>
      <c r="J16" s="143" t="s">
        <v>38</v>
      </c>
      <c r="K16" s="143" t="s">
        <v>39</v>
      </c>
      <c r="L16" s="143" t="s">
        <v>40</v>
      </c>
      <c r="M16" s="143" t="s">
        <v>46</v>
      </c>
      <c r="O16" s="144" t="str">
        <f>A16</f>
        <v>Calder</v>
      </c>
      <c r="P16" s="145" t="s">
        <v>37</v>
      </c>
      <c r="Q16" s="145" t="s">
        <v>47</v>
      </c>
      <c r="R16" s="145" t="s">
        <v>48</v>
      </c>
      <c r="S16" s="145" t="s">
        <v>49</v>
      </c>
      <c r="T16" s="145" t="s">
        <v>50</v>
      </c>
      <c r="U16" s="145" t="s">
        <v>51</v>
      </c>
      <c r="V16" s="145" t="s">
        <v>52</v>
      </c>
      <c r="W16" s="145" t="s">
        <v>53</v>
      </c>
      <c r="X16" s="145" t="s">
        <v>54</v>
      </c>
      <c r="Y16" s="145" t="s">
        <v>149</v>
      </c>
    </row>
    <row r="17" spans="1:25" ht="15.75" thickBot="1" x14ac:dyDescent="0.3">
      <c r="A17" s="29" t="s">
        <v>105</v>
      </c>
      <c r="B17" s="132">
        <v>210</v>
      </c>
      <c r="C17" s="132">
        <v>184</v>
      </c>
      <c r="D17" s="132">
        <v>180</v>
      </c>
      <c r="E17" s="132">
        <v>174</v>
      </c>
      <c r="F17" s="132">
        <v>162</v>
      </c>
      <c r="H17" s="50" t="s">
        <v>26</v>
      </c>
      <c r="I17" s="146">
        <f>B30</f>
        <v>1820</v>
      </c>
      <c r="J17" s="146">
        <f>C30</f>
        <v>1327</v>
      </c>
      <c r="K17" s="146">
        <f>D30</f>
        <v>1323</v>
      </c>
      <c r="L17" s="146">
        <f>E30</f>
        <v>1275</v>
      </c>
      <c r="M17" s="146">
        <f>F30</f>
        <v>1233</v>
      </c>
      <c r="O17" s="67" t="s">
        <v>26</v>
      </c>
      <c r="P17" s="158">
        <f>$I17</f>
        <v>1820</v>
      </c>
      <c r="Q17" s="158">
        <f>$L17</f>
        <v>1275</v>
      </c>
      <c r="R17" s="158">
        <f t="shared" ref="R17:Y17" si="3">$L17</f>
        <v>1275</v>
      </c>
      <c r="S17" s="158">
        <f t="shared" si="3"/>
        <v>1275</v>
      </c>
      <c r="T17" s="158">
        <f t="shared" si="3"/>
        <v>1275</v>
      </c>
      <c r="U17" s="158">
        <f t="shared" si="3"/>
        <v>1275</v>
      </c>
      <c r="V17" s="158">
        <f t="shared" si="3"/>
        <v>1275</v>
      </c>
      <c r="W17" s="158">
        <f t="shared" si="3"/>
        <v>1275</v>
      </c>
      <c r="X17" s="158">
        <f t="shared" si="3"/>
        <v>1275</v>
      </c>
      <c r="Y17" s="158">
        <f t="shared" si="3"/>
        <v>1275</v>
      </c>
    </row>
    <row r="18" spans="1:25" ht="21.6" customHeight="1" thickBot="1" x14ac:dyDescent="0.3">
      <c r="A18" s="31" t="s">
        <v>106</v>
      </c>
      <c r="B18" s="133">
        <v>105</v>
      </c>
      <c r="C18" s="132">
        <v>70</v>
      </c>
      <c r="D18" s="132">
        <v>69</v>
      </c>
      <c r="E18" s="132">
        <v>63</v>
      </c>
      <c r="F18" s="132">
        <v>61</v>
      </c>
      <c r="H18" s="457" t="s">
        <v>145</v>
      </c>
      <c r="I18" s="458"/>
      <c r="J18" s="52">
        <f>$C31</f>
        <v>17</v>
      </c>
      <c r="K18" s="52">
        <f t="shared" ref="K18:M18" si="4">$C31</f>
        <v>17</v>
      </c>
      <c r="L18" s="52">
        <f t="shared" si="4"/>
        <v>17</v>
      </c>
      <c r="M18" s="52">
        <f t="shared" si="4"/>
        <v>17</v>
      </c>
      <c r="O18" s="451" t="s">
        <v>145</v>
      </c>
      <c r="P18" s="452"/>
      <c r="Q18" s="69">
        <f t="shared" ref="Q18:Y18" si="5">$M18</f>
        <v>17</v>
      </c>
      <c r="R18" s="69">
        <f t="shared" si="5"/>
        <v>17</v>
      </c>
      <c r="S18" s="69">
        <f t="shared" si="5"/>
        <v>17</v>
      </c>
      <c r="T18" s="69">
        <f t="shared" si="5"/>
        <v>17</v>
      </c>
      <c r="U18" s="69">
        <f t="shared" si="5"/>
        <v>17</v>
      </c>
      <c r="V18" s="69">
        <f t="shared" si="5"/>
        <v>17</v>
      </c>
      <c r="W18" s="69">
        <f t="shared" si="5"/>
        <v>17</v>
      </c>
      <c r="X18" s="69">
        <f t="shared" si="5"/>
        <v>17</v>
      </c>
      <c r="Y18" s="69">
        <f t="shared" si="5"/>
        <v>17</v>
      </c>
    </row>
    <row r="19" spans="1:25" ht="15.75" thickBot="1" x14ac:dyDescent="0.3">
      <c r="A19" s="31" t="s">
        <v>107</v>
      </c>
      <c r="B19" s="133">
        <v>112</v>
      </c>
      <c r="C19" s="132">
        <v>105</v>
      </c>
      <c r="D19" s="132">
        <v>107</v>
      </c>
      <c r="E19" s="132">
        <v>105</v>
      </c>
      <c r="F19" s="132">
        <v>107</v>
      </c>
      <c r="H19" s="56" t="s">
        <v>26</v>
      </c>
      <c r="I19" s="147">
        <f>I17</f>
        <v>1820</v>
      </c>
      <c r="J19" s="147">
        <f>J18+J17</f>
        <v>1344</v>
      </c>
      <c r="K19" s="147">
        <f t="shared" ref="K19:M19" si="6">K18+K17</f>
        <v>1340</v>
      </c>
      <c r="L19" s="147">
        <f t="shared" si="6"/>
        <v>1292</v>
      </c>
      <c r="M19" s="147">
        <f t="shared" si="6"/>
        <v>1250</v>
      </c>
      <c r="O19" s="73" t="s">
        <v>26</v>
      </c>
      <c r="P19" s="159">
        <f>P17</f>
        <v>1820</v>
      </c>
      <c r="Q19" s="74">
        <f>Q18+Q17</f>
        <v>1292</v>
      </c>
      <c r="R19" s="74">
        <f t="shared" ref="R19:Y19" si="7">R18+R17</f>
        <v>1292</v>
      </c>
      <c r="S19" s="74">
        <f t="shared" si="7"/>
        <v>1292</v>
      </c>
      <c r="T19" s="74">
        <f t="shared" si="7"/>
        <v>1292</v>
      </c>
      <c r="U19" s="74">
        <f t="shared" si="7"/>
        <v>1292</v>
      </c>
      <c r="V19" s="74">
        <f t="shared" si="7"/>
        <v>1292</v>
      </c>
      <c r="W19" s="74">
        <f t="shared" si="7"/>
        <v>1292</v>
      </c>
      <c r="X19" s="74">
        <f t="shared" si="7"/>
        <v>1292</v>
      </c>
      <c r="Y19" s="74">
        <f t="shared" si="7"/>
        <v>1292</v>
      </c>
    </row>
    <row r="20" spans="1:25" ht="15.75" thickBot="1" x14ac:dyDescent="0.3">
      <c r="A20" s="31" t="s">
        <v>108</v>
      </c>
      <c r="B20" s="133">
        <v>210</v>
      </c>
      <c r="C20" s="132">
        <v>129</v>
      </c>
      <c r="D20" s="132">
        <v>125</v>
      </c>
      <c r="E20" s="132">
        <v>118</v>
      </c>
      <c r="F20" s="132">
        <v>109</v>
      </c>
      <c r="H20" s="459" t="s">
        <v>42</v>
      </c>
      <c r="I20" s="460"/>
      <c r="J20" s="58">
        <f>E12</f>
        <v>6</v>
      </c>
      <c r="K20" s="58">
        <f t="shared" ref="K20:M20" si="8">F12</f>
        <v>6</v>
      </c>
      <c r="L20" s="58">
        <f t="shared" si="8"/>
        <v>6</v>
      </c>
      <c r="M20" s="58">
        <f t="shared" si="8"/>
        <v>6</v>
      </c>
      <c r="O20" s="453" t="s">
        <v>42</v>
      </c>
      <c r="P20" s="454"/>
      <c r="Q20" s="75">
        <f>I12</f>
        <v>13</v>
      </c>
      <c r="R20" s="75">
        <f t="shared" ref="R20:Y20" si="9">J12</f>
        <v>13</v>
      </c>
      <c r="S20" s="75">
        <f t="shared" si="9"/>
        <v>13</v>
      </c>
      <c r="T20" s="75">
        <f t="shared" si="9"/>
        <v>24</v>
      </c>
      <c r="U20" s="75">
        <f t="shared" si="9"/>
        <v>28</v>
      </c>
      <c r="V20" s="75">
        <f t="shared" si="9"/>
        <v>34</v>
      </c>
      <c r="W20" s="75">
        <f t="shared" si="9"/>
        <v>39</v>
      </c>
      <c r="X20" s="75">
        <f t="shared" si="9"/>
        <v>46</v>
      </c>
      <c r="Y20" s="75">
        <f t="shared" si="9"/>
        <v>46</v>
      </c>
    </row>
    <row r="21" spans="1:25" ht="15.75" thickBot="1" x14ac:dyDescent="0.3">
      <c r="A21" s="31" t="s">
        <v>109</v>
      </c>
      <c r="B21" s="133">
        <v>182</v>
      </c>
      <c r="C21" s="132">
        <v>191</v>
      </c>
      <c r="D21" s="132">
        <v>202</v>
      </c>
      <c r="E21" s="132">
        <v>203</v>
      </c>
      <c r="F21" s="132">
        <v>199</v>
      </c>
      <c r="H21" s="459" t="s">
        <v>133</v>
      </c>
      <c r="I21" s="460"/>
      <c r="J21" s="58"/>
      <c r="K21" s="58"/>
      <c r="L21" s="58"/>
      <c r="M21" s="379">
        <f>IF(E30-F30&gt;=0,(E30-F30),0)</f>
        <v>42</v>
      </c>
      <c r="O21" s="453" t="s">
        <v>132</v>
      </c>
      <c r="P21" s="454"/>
      <c r="Q21" s="174">
        <v>-25</v>
      </c>
      <c r="R21" s="174"/>
      <c r="S21" s="174">
        <v>-4.9174749025380322</v>
      </c>
      <c r="T21" s="174">
        <v>-29.590952740584555</v>
      </c>
      <c r="U21" s="174"/>
      <c r="V21" s="174"/>
      <c r="W21" s="174"/>
      <c r="X21" s="174"/>
      <c r="Y21" s="174"/>
    </row>
    <row r="22" spans="1:25" ht="24.75" thickBot="1" x14ac:dyDescent="0.3">
      <c r="A22" s="31" t="s">
        <v>110</v>
      </c>
      <c r="B22" s="133">
        <v>105</v>
      </c>
      <c r="C22" s="132">
        <v>96</v>
      </c>
      <c r="D22" s="132">
        <v>97</v>
      </c>
      <c r="E22" s="132">
        <v>96</v>
      </c>
      <c r="F22" s="132">
        <v>94</v>
      </c>
      <c r="H22" s="61" t="s">
        <v>27</v>
      </c>
      <c r="I22" s="62"/>
      <c r="J22" s="63">
        <f>SUM(J19:J20)</f>
        <v>1350</v>
      </c>
      <c r="K22" s="63">
        <f>SUM(K19:K20)</f>
        <v>1346</v>
      </c>
      <c r="L22" s="63">
        <f>SUM(L19:L20)</f>
        <v>1298</v>
      </c>
      <c r="M22" s="63">
        <f>SUM(M19:M20)</f>
        <v>1256</v>
      </c>
      <c r="O22" s="453" t="s">
        <v>20</v>
      </c>
      <c r="P22" s="454"/>
      <c r="Q22" s="174">
        <f>Q21</f>
        <v>-25</v>
      </c>
      <c r="R22" s="174">
        <f>Q22+R21</f>
        <v>-25</v>
      </c>
      <c r="S22" s="174">
        <f t="shared" ref="S22:Y22" si="10">R22+S21</f>
        <v>-29.917474902538032</v>
      </c>
      <c r="T22" s="174">
        <f t="shared" si="10"/>
        <v>-59.508427643122587</v>
      </c>
      <c r="U22" s="174">
        <f t="shared" si="10"/>
        <v>-59.508427643122587</v>
      </c>
      <c r="V22" s="174">
        <f t="shared" si="10"/>
        <v>-59.508427643122587</v>
      </c>
      <c r="W22" s="174">
        <f t="shared" si="10"/>
        <v>-59.508427643122587</v>
      </c>
      <c r="X22" s="174">
        <f t="shared" si="10"/>
        <v>-59.508427643122587</v>
      </c>
      <c r="Y22" s="174">
        <f t="shared" si="10"/>
        <v>-59.508427643122587</v>
      </c>
    </row>
    <row r="23" spans="1:25" ht="15.75" thickBot="1" x14ac:dyDescent="0.3">
      <c r="A23" s="31" t="s">
        <v>111</v>
      </c>
      <c r="B23" s="133">
        <v>90</v>
      </c>
      <c r="C23" s="132">
        <v>54</v>
      </c>
      <c r="D23" s="132">
        <v>47</v>
      </c>
      <c r="E23" s="132">
        <v>54</v>
      </c>
      <c r="F23" s="132">
        <v>52</v>
      </c>
      <c r="H23" s="2"/>
      <c r="I23" s="2"/>
      <c r="J23" s="2"/>
      <c r="K23" s="2"/>
      <c r="L23" s="2"/>
      <c r="M23" s="2"/>
      <c r="O23" s="479" t="s">
        <v>27</v>
      </c>
      <c r="P23" s="480"/>
      <c r="Q23" s="175">
        <f>SUM(Q19:Q20)+Q22</f>
        <v>1280</v>
      </c>
      <c r="R23" s="175">
        <f t="shared" ref="R23:Y23" si="11">SUM(R19:R20)+R22</f>
        <v>1280</v>
      </c>
      <c r="S23" s="175">
        <f t="shared" si="11"/>
        <v>1275.0825250974619</v>
      </c>
      <c r="T23" s="175">
        <f t="shared" si="11"/>
        <v>1256.4915723568774</v>
      </c>
      <c r="U23" s="175">
        <f t="shared" si="11"/>
        <v>1260.4915723568774</v>
      </c>
      <c r="V23" s="175">
        <f t="shared" si="11"/>
        <v>1266.4915723568774</v>
      </c>
      <c r="W23" s="175">
        <f t="shared" si="11"/>
        <v>1271.4915723568774</v>
      </c>
      <c r="X23" s="175">
        <f t="shared" si="11"/>
        <v>1278.4915723568774</v>
      </c>
      <c r="Y23" s="175">
        <f t="shared" si="11"/>
        <v>1278.4915723568774</v>
      </c>
    </row>
    <row r="24" spans="1:25" ht="15.75" thickBot="1" x14ac:dyDescent="0.3">
      <c r="A24" s="31" t="s">
        <v>112</v>
      </c>
      <c r="B24" s="133">
        <v>119</v>
      </c>
      <c r="C24" s="132">
        <v>81</v>
      </c>
      <c r="D24" s="132">
        <v>83</v>
      </c>
      <c r="E24" s="132">
        <v>78</v>
      </c>
      <c r="F24" s="132">
        <v>81</v>
      </c>
      <c r="H24" s="2"/>
      <c r="I24" s="2"/>
      <c r="J24" s="2"/>
      <c r="K24" s="2"/>
      <c r="L24" s="2"/>
      <c r="M24" s="2"/>
      <c r="O24" s="2"/>
      <c r="P24" s="2"/>
      <c r="Q24" s="172">
        <f>IF(Q23-$P17&lt;=0,0,Q23-$P17)</f>
        <v>0</v>
      </c>
      <c r="R24" s="172">
        <f t="shared" ref="R24:Y24" si="12">IF(R23-$P17&lt;=0,0,R23-$P17)</f>
        <v>0</v>
      </c>
      <c r="S24" s="172">
        <f t="shared" si="12"/>
        <v>0</v>
      </c>
      <c r="T24" s="172">
        <f t="shared" si="12"/>
        <v>0</v>
      </c>
      <c r="U24" s="172">
        <f t="shared" si="12"/>
        <v>0</v>
      </c>
      <c r="V24" s="172">
        <f t="shared" si="12"/>
        <v>0</v>
      </c>
      <c r="W24" s="172">
        <f t="shared" si="12"/>
        <v>0</v>
      </c>
      <c r="X24" s="172">
        <f t="shared" si="12"/>
        <v>0</v>
      </c>
      <c r="Y24" s="172">
        <f t="shared" si="12"/>
        <v>0</v>
      </c>
    </row>
    <row r="25" spans="1:25" ht="15.75" thickBot="1" x14ac:dyDescent="0.3">
      <c r="A25" s="31" t="s">
        <v>113</v>
      </c>
      <c r="B25" s="133">
        <v>147</v>
      </c>
      <c r="C25" s="132">
        <v>87</v>
      </c>
      <c r="D25" s="132">
        <v>96</v>
      </c>
      <c r="E25" s="132">
        <v>95</v>
      </c>
      <c r="F25" s="132">
        <v>89</v>
      </c>
      <c r="H25" t="s">
        <v>56</v>
      </c>
      <c r="O25" s="2"/>
      <c r="P25" s="2"/>
    </row>
    <row r="26" spans="1:25" ht="24.75" thickBot="1" x14ac:dyDescent="0.3">
      <c r="A26" s="31" t="s">
        <v>114</v>
      </c>
      <c r="B26" s="133">
        <v>105</v>
      </c>
      <c r="C26" s="132">
        <v>66</v>
      </c>
      <c r="D26" s="132">
        <v>63</v>
      </c>
      <c r="E26" s="132">
        <v>57</v>
      </c>
      <c r="F26" s="132">
        <v>56</v>
      </c>
      <c r="H26" t="s">
        <v>55</v>
      </c>
      <c r="O26" s="2"/>
      <c r="P26" s="2"/>
    </row>
    <row r="27" spans="1:25" ht="15.75" thickBot="1" x14ac:dyDescent="0.3">
      <c r="A27" s="31" t="s">
        <v>115</v>
      </c>
      <c r="B27" s="133">
        <v>105</v>
      </c>
      <c r="C27" s="132">
        <v>84</v>
      </c>
      <c r="D27" s="132">
        <v>77</v>
      </c>
      <c r="E27" s="132">
        <v>73</v>
      </c>
      <c r="F27" s="132">
        <v>68</v>
      </c>
      <c r="H27" t="s">
        <v>57</v>
      </c>
      <c r="O27" s="2"/>
      <c r="P27" s="2"/>
    </row>
    <row r="28" spans="1:25" ht="15.75" thickBot="1" x14ac:dyDescent="0.3">
      <c r="A28" s="31" t="s">
        <v>116</v>
      </c>
      <c r="B28" s="133">
        <v>240</v>
      </c>
      <c r="C28" s="132">
        <v>151</v>
      </c>
      <c r="D28" s="132">
        <v>142</v>
      </c>
      <c r="E28" s="132">
        <v>122</v>
      </c>
      <c r="F28" s="132">
        <v>120</v>
      </c>
      <c r="N28" s="2"/>
      <c r="O28" s="2"/>
      <c r="P28" s="2"/>
    </row>
    <row r="29" spans="1:25" ht="15.75" thickBot="1" x14ac:dyDescent="0.3">
      <c r="A29" s="31" t="s">
        <v>117</v>
      </c>
      <c r="B29" s="133">
        <v>90</v>
      </c>
      <c r="C29" s="132">
        <v>29</v>
      </c>
      <c r="D29" s="132">
        <v>35</v>
      </c>
      <c r="E29" s="132">
        <v>37</v>
      </c>
      <c r="F29" s="132">
        <v>35</v>
      </c>
      <c r="N29" s="2"/>
      <c r="O29" s="2"/>
      <c r="P29" s="2"/>
    </row>
    <row r="30" spans="1:25" ht="15.75" thickBot="1" x14ac:dyDescent="0.3">
      <c r="A30" s="46" t="s">
        <v>26</v>
      </c>
      <c r="B30" s="134">
        <f>SUM(B17:B29)</f>
        <v>1820</v>
      </c>
      <c r="C30" s="134">
        <f>SUM(C17:C29)</f>
        <v>1327</v>
      </c>
      <c r="D30" s="134">
        <f>SUM(D17:D29)</f>
        <v>1323</v>
      </c>
      <c r="E30" s="134">
        <f>SUM(E17:E29)</f>
        <v>1275</v>
      </c>
      <c r="F30" s="134">
        <f>SUM(F17:F29)</f>
        <v>1233</v>
      </c>
    </row>
    <row r="31" spans="1:25" ht="15.75" thickBot="1" x14ac:dyDescent="0.3">
      <c r="A31" s="455" t="s">
        <v>145</v>
      </c>
      <c r="B31" s="478"/>
      <c r="C31" s="35">
        <v>17</v>
      </c>
      <c r="D31" s="35">
        <v>17</v>
      </c>
      <c r="E31" s="35">
        <v>17</v>
      </c>
      <c r="F31" s="35">
        <v>17</v>
      </c>
    </row>
    <row r="32" spans="1:25" ht="15.75" thickBot="1" x14ac:dyDescent="0.3">
      <c r="A32" s="45" t="s">
        <v>27</v>
      </c>
      <c r="B32" s="36"/>
      <c r="C32" s="137">
        <f>C31+C30</f>
        <v>1344</v>
      </c>
      <c r="D32" s="137">
        <f t="shared" ref="D32:F32" si="13">D31+D30</f>
        <v>1340</v>
      </c>
      <c r="E32" s="137">
        <f t="shared" si="13"/>
        <v>1292</v>
      </c>
      <c r="F32" s="137">
        <f t="shared" si="13"/>
        <v>1250</v>
      </c>
    </row>
    <row r="33" spans="1:16" x14ac:dyDescent="0.25">
      <c r="A33" s="27"/>
      <c r="B33" s="27"/>
      <c r="C33" s="27"/>
      <c r="D33" s="27"/>
      <c r="E33" s="27"/>
      <c r="F33" s="27"/>
    </row>
    <row r="34" spans="1:16" x14ac:dyDescent="0.25">
      <c r="A34" s="27"/>
      <c r="B34" s="27"/>
      <c r="C34" s="27"/>
      <c r="D34" s="27"/>
      <c r="E34" s="27"/>
      <c r="F34" s="27"/>
    </row>
    <row r="37" spans="1:16" ht="15.75" x14ac:dyDescent="0.25">
      <c r="A37" s="10" t="s">
        <v>67</v>
      </c>
      <c r="B37" s="11"/>
      <c r="C37" s="11"/>
      <c r="D37" s="11"/>
      <c r="E37" s="11"/>
      <c r="F37" s="11"/>
      <c r="G37" s="11"/>
      <c r="H37" s="11"/>
      <c r="I37" s="11"/>
      <c r="J37" s="11"/>
      <c r="K37" s="11"/>
      <c r="L37" s="11"/>
      <c r="M37" s="11"/>
      <c r="N37" s="11"/>
      <c r="O37" s="11"/>
      <c r="P37" s="11"/>
    </row>
    <row r="38" spans="1:16" ht="15.75" thickBot="1" x14ac:dyDescent="0.3">
      <c r="A38" s="12" t="str">
        <f>A16</f>
        <v>Calder</v>
      </c>
      <c r="B38" s="11" t="s">
        <v>37</v>
      </c>
      <c r="C38" s="82" t="s">
        <v>38</v>
      </c>
      <c r="D38" s="82" t="s">
        <v>39</v>
      </c>
      <c r="E38" s="82" t="s">
        <v>40</v>
      </c>
      <c r="F38" s="82" t="s">
        <v>46</v>
      </c>
      <c r="G38" s="11"/>
      <c r="H38" s="11"/>
      <c r="I38" s="11"/>
      <c r="J38" s="11"/>
      <c r="K38" s="11"/>
      <c r="L38" s="11"/>
      <c r="M38" s="11"/>
      <c r="N38" s="11"/>
      <c r="O38" s="11"/>
      <c r="P38" s="11"/>
    </row>
    <row r="39" spans="1:16" ht="15.75" thickBot="1" x14ac:dyDescent="0.3">
      <c r="A39" s="13" t="s">
        <v>105</v>
      </c>
      <c r="B39" s="148">
        <v>30</v>
      </c>
      <c r="C39" s="148">
        <v>26</v>
      </c>
      <c r="D39" s="148">
        <v>26</v>
      </c>
      <c r="E39" s="148">
        <v>22</v>
      </c>
      <c r="F39" s="148">
        <v>20</v>
      </c>
      <c r="G39" s="11"/>
      <c r="H39" s="11"/>
      <c r="I39" s="11"/>
      <c r="J39" s="11"/>
      <c r="K39" s="11"/>
      <c r="L39" s="11"/>
      <c r="M39" s="11"/>
      <c r="N39" s="11"/>
      <c r="O39" s="11"/>
      <c r="P39" s="11"/>
    </row>
    <row r="40" spans="1:16" ht="15.75" thickBot="1" x14ac:dyDescent="0.3">
      <c r="A40" s="15" t="s">
        <v>128</v>
      </c>
      <c r="B40" s="149">
        <v>15</v>
      </c>
      <c r="C40" s="148">
        <v>10</v>
      </c>
      <c r="D40" s="148">
        <v>10</v>
      </c>
      <c r="E40" s="148">
        <v>9</v>
      </c>
      <c r="F40" s="148">
        <v>8</v>
      </c>
      <c r="G40" s="11"/>
      <c r="H40" s="11"/>
      <c r="I40" s="11"/>
      <c r="J40" s="11"/>
      <c r="K40" s="11"/>
      <c r="L40" s="11"/>
      <c r="M40" s="11"/>
      <c r="N40" s="11"/>
      <c r="O40" s="11"/>
      <c r="P40" s="11"/>
    </row>
    <row r="41" spans="1:16" ht="15.75" thickBot="1" x14ac:dyDescent="0.3">
      <c r="A41" s="15" t="s">
        <v>107</v>
      </c>
      <c r="B41" s="149">
        <v>16</v>
      </c>
      <c r="C41" s="148">
        <v>18</v>
      </c>
      <c r="D41" s="148">
        <v>16</v>
      </c>
      <c r="E41" s="148">
        <v>14</v>
      </c>
      <c r="F41" s="148">
        <v>13</v>
      </c>
      <c r="G41" s="11"/>
      <c r="H41" s="11"/>
      <c r="I41" s="11"/>
      <c r="J41" s="11"/>
      <c r="K41" s="11"/>
      <c r="L41" s="11"/>
      <c r="M41" s="11"/>
      <c r="N41" s="11"/>
      <c r="O41" s="11"/>
      <c r="P41" s="11"/>
    </row>
    <row r="42" spans="1:16" ht="15.75" thickBot="1" x14ac:dyDescent="0.3">
      <c r="A42" s="15" t="s">
        <v>108</v>
      </c>
      <c r="B42" s="149">
        <v>30</v>
      </c>
      <c r="C42" s="148">
        <v>14</v>
      </c>
      <c r="D42" s="148">
        <v>18</v>
      </c>
      <c r="E42" s="148">
        <v>13</v>
      </c>
      <c r="F42" s="148">
        <v>14</v>
      </c>
      <c r="G42" s="11"/>
      <c r="H42" s="11"/>
      <c r="I42" s="11"/>
      <c r="J42" s="11"/>
      <c r="K42" s="11"/>
      <c r="L42" s="11"/>
      <c r="M42" s="11"/>
      <c r="N42" s="11"/>
      <c r="O42" s="11"/>
      <c r="P42" s="11"/>
    </row>
    <row r="43" spans="1:16" ht="15.75" thickBot="1" x14ac:dyDescent="0.3">
      <c r="A43" s="84" t="s">
        <v>109</v>
      </c>
      <c r="B43" s="150">
        <v>26</v>
      </c>
      <c r="C43" s="148">
        <v>27</v>
      </c>
      <c r="D43" s="148">
        <v>33</v>
      </c>
      <c r="E43" s="148">
        <v>26</v>
      </c>
      <c r="F43" s="148">
        <v>26</v>
      </c>
      <c r="G43" s="11"/>
      <c r="H43" s="11"/>
      <c r="I43" s="11"/>
      <c r="J43" s="11"/>
      <c r="K43" s="11"/>
      <c r="L43" s="11"/>
      <c r="M43" s="11"/>
      <c r="N43" s="11"/>
      <c r="O43" s="11"/>
      <c r="P43" s="11"/>
    </row>
    <row r="44" spans="1:16" ht="15.75" thickBot="1" x14ac:dyDescent="0.3">
      <c r="A44" s="20" t="s">
        <v>110</v>
      </c>
      <c r="B44" s="151">
        <v>15</v>
      </c>
      <c r="C44" s="148">
        <v>13</v>
      </c>
      <c r="D44" s="148">
        <v>16</v>
      </c>
      <c r="E44" s="148">
        <v>12</v>
      </c>
      <c r="F44" s="148">
        <v>12</v>
      </c>
      <c r="G44" s="11"/>
      <c r="H44" s="11"/>
      <c r="I44" s="11"/>
      <c r="J44" s="11"/>
      <c r="K44" s="11"/>
      <c r="L44" s="11"/>
      <c r="M44" s="11"/>
      <c r="N44" s="11"/>
      <c r="O44" s="11"/>
      <c r="P44" s="11"/>
    </row>
    <row r="45" spans="1:16" ht="15.75" thickBot="1" x14ac:dyDescent="0.3">
      <c r="A45" s="20" t="s">
        <v>111</v>
      </c>
      <c r="B45" s="151">
        <v>30</v>
      </c>
      <c r="C45" s="148">
        <v>17</v>
      </c>
      <c r="D45" s="148">
        <v>20</v>
      </c>
      <c r="E45" s="148">
        <v>17</v>
      </c>
      <c r="F45" s="148">
        <v>15</v>
      </c>
      <c r="G45" s="11"/>
      <c r="H45" s="11"/>
      <c r="I45" s="11"/>
      <c r="J45" s="11"/>
      <c r="K45" s="11"/>
      <c r="L45" s="11"/>
      <c r="M45" s="11"/>
      <c r="N45" s="11"/>
      <c r="O45" s="11"/>
      <c r="P45" s="11"/>
    </row>
    <row r="46" spans="1:16" ht="15.75" thickBot="1" x14ac:dyDescent="0.3">
      <c r="A46" s="20" t="s">
        <v>112</v>
      </c>
      <c r="B46" s="151">
        <v>17</v>
      </c>
      <c r="C46" s="148">
        <v>10</v>
      </c>
      <c r="D46" s="148">
        <v>13</v>
      </c>
      <c r="E46" s="148">
        <v>13</v>
      </c>
      <c r="F46" s="148">
        <v>11</v>
      </c>
      <c r="G46" s="11"/>
      <c r="H46" s="11"/>
      <c r="I46" s="11"/>
      <c r="J46" s="11"/>
      <c r="K46" s="11"/>
      <c r="L46" s="11"/>
      <c r="M46" s="11"/>
      <c r="N46" s="11"/>
      <c r="O46" s="11"/>
      <c r="P46" s="11"/>
    </row>
    <row r="47" spans="1:16" ht="15.75" thickBot="1" x14ac:dyDescent="0.3">
      <c r="A47" s="20" t="s">
        <v>113</v>
      </c>
      <c r="B47" s="151">
        <v>21</v>
      </c>
      <c r="C47" s="148">
        <v>13</v>
      </c>
      <c r="D47" s="148">
        <v>15</v>
      </c>
      <c r="E47" s="148">
        <v>13</v>
      </c>
      <c r="F47" s="148">
        <v>10</v>
      </c>
      <c r="G47" s="11"/>
      <c r="H47" s="11"/>
      <c r="I47" s="11"/>
      <c r="J47" s="11"/>
      <c r="K47" s="11"/>
      <c r="L47" s="11"/>
      <c r="M47" s="11"/>
      <c r="N47" s="11"/>
      <c r="O47" s="11"/>
      <c r="P47" s="11"/>
    </row>
    <row r="48" spans="1:16" ht="24.75" thickBot="1" x14ac:dyDescent="0.3">
      <c r="A48" s="20" t="s">
        <v>114</v>
      </c>
      <c r="B48" s="151">
        <v>15</v>
      </c>
      <c r="C48" s="148">
        <v>7</v>
      </c>
      <c r="D48" s="148">
        <v>10</v>
      </c>
      <c r="E48" s="148">
        <v>9</v>
      </c>
      <c r="F48" s="148">
        <v>8</v>
      </c>
      <c r="G48" s="11"/>
      <c r="H48" s="11"/>
      <c r="I48" s="11"/>
      <c r="J48" s="11"/>
      <c r="K48" s="11"/>
      <c r="L48" s="11"/>
      <c r="M48" s="11"/>
      <c r="N48" s="11"/>
      <c r="O48" s="11"/>
      <c r="P48" s="11"/>
    </row>
    <row r="49" spans="1:16" ht="15.75" thickBot="1" x14ac:dyDescent="0.3">
      <c r="A49" s="20" t="s">
        <v>115</v>
      </c>
      <c r="B49" s="151">
        <v>15</v>
      </c>
      <c r="C49" s="148">
        <v>8</v>
      </c>
      <c r="D49" s="148">
        <v>10</v>
      </c>
      <c r="E49" s="148">
        <v>10</v>
      </c>
      <c r="F49" s="148">
        <v>7</v>
      </c>
      <c r="G49" s="11"/>
      <c r="H49" s="11"/>
      <c r="I49" s="11"/>
      <c r="J49" s="11"/>
      <c r="K49" s="11"/>
      <c r="L49" s="11"/>
      <c r="M49" s="11"/>
      <c r="N49" s="11"/>
      <c r="O49" s="11"/>
      <c r="P49" s="11"/>
    </row>
    <row r="50" spans="1:16" ht="15.75" thickBot="1" x14ac:dyDescent="0.3">
      <c r="A50" s="20" t="s">
        <v>117</v>
      </c>
      <c r="B50" s="151">
        <v>30</v>
      </c>
      <c r="C50" s="148">
        <v>11</v>
      </c>
      <c r="D50" s="148">
        <v>13</v>
      </c>
      <c r="E50" s="148">
        <v>12</v>
      </c>
      <c r="F50" s="148">
        <v>10</v>
      </c>
      <c r="G50" s="11"/>
      <c r="H50" s="11"/>
      <c r="I50" s="11"/>
      <c r="J50" s="11"/>
      <c r="K50" s="11"/>
      <c r="L50" s="11"/>
      <c r="M50" s="11"/>
      <c r="N50" s="11"/>
      <c r="O50" s="11"/>
      <c r="P50" s="11"/>
    </row>
    <row r="51" spans="1:16" ht="15.75" thickBot="1" x14ac:dyDescent="0.3">
      <c r="A51" s="20" t="s">
        <v>26</v>
      </c>
      <c r="B51" s="21">
        <f>SUM(B39:B50)</f>
        <v>260</v>
      </c>
      <c r="C51" s="21">
        <f>SUM(C39:C50)</f>
        <v>174</v>
      </c>
      <c r="D51" s="21">
        <f>SUM(D39:D50)</f>
        <v>200</v>
      </c>
      <c r="E51" s="21">
        <f>SUM(E39:E50)</f>
        <v>170</v>
      </c>
      <c r="F51" s="21">
        <f>SUM(F39:F50)</f>
        <v>154</v>
      </c>
      <c r="G51" s="11"/>
      <c r="H51" s="11"/>
      <c r="I51" s="11"/>
      <c r="J51" s="11"/>
      <c r="K51" s="11"/>
      <c r="L51" s="11"/>
      <c r="M51" s="11"/>
      <c r="N51" s="11"/>
      <c r="O51" s="11"/>
      <c r="P51" s="11"/>
    </row>
    <row r="52" spans="1:16" ht="15.75" x14ac:dyDescent="0.25">
      <c r="A52" s="166"/>
      <c r="B52" s="167"/>
      <c r="C52" s="167"/>
      <c r="D52" s="167"/>
      <c r="E52" s="167"/>
      <c r="F52" s="167"/>
      <c r="G52" s="11"/>
      <c r="H52" s="10" t="s">
        <v>44</v>
      </c>
      <c r="I52" s="11"/>
      <c r="J52" s="11"/>
      <c r="K52" s="11"/>
      <c r="L52" s="11"/>
      <c r="M52" s="11"/>
      <c r="N52" s="11"/>
      <c r="O52" s="11"/>
      <c r="P52" s="11"/>
    </row>
    <row r="53" spans="1:16" ht="15.75" thickBot="1" x14ac:dyDescent="0.3">
      <c r="A53" s="11"/>
      <c r="B53" s="11" t="s">
        <v>37</v>
      </c>
      <c r="C53" s="82" t="s">
        <v>38</v>
      </c>
      <c r="D53" s="82" t="s">
        <v>39</v>
      </c>
      <c r="E53" s="82" t="s">
        <v>40</v>
      </c>
      <c r="F53" s="82" t="s">
        <v>46</v>
      </c>
      <c r="G53" s="11"/>
      <c r="H53" s="82" t="s">
        <v>47</v>
      </c>
      <c r="I53" s="82" t="s">
        <v>48</v>
      </c>
      <c r="J53" s="82" t="s">
        <v>49</v>
      </c>
      <c r="K53" s="82" t="s">
        <v>50</v>
      </c>
      <c r="L53" s="82" t="s">
        <v>51</v>
      </c>
      <c r="M53" s="82" t="s">
        <v>52</v>
      </c>
      <c r="N53" s="82" t="s">
        <v>53</v>
      </c>
      <c r="O53" s="82" t="s">
        <v>54</v>
      </c>
      <c r="P53" s="82" t="s">
        <v>149</v>
      </c>
    </row>
    <row r="54" spans="1:16" ht="15.75" thickBot="1" x14ac:dyDescent="0.3">
      <c r="A54" s="25" t="s">
        <v>146</v>
      </c>
      <c r="B54" s="24">
        <v>260</v>
      </c>
      <c r="C54" s="18">
        <f>C51</f>
        <v>174</v>
      </c>
      <c r="D54" s="18">
        <f>D51</f>
        <v>200</v>
      </c>
      <c r="E54" s="18">
        <f>E51</f>
        <v>170</v>
      </c>
      <c r="F54" s="18">
        <f>F51</f>
        <v>154</v>
      </c>
      <c r="G54" s="11"/>
      <c r="H54" s="18">
        <f t="shared" ref="H54:P54" si="14">$E54</f>
        <v>170</v>
      </c>
      <c r="I54" s="18">
        <f t="shared" si="14"/>
        <v>170</v>
      </c>
      <c r="J54" s="18">
        <f t="shared" si="14"/>
        <v>170</v>
      </c>
      <c r="K54" s="18">
        <f t="shared" si="14"/>
        <v>170</v>
      </c>
      <c r="L54" s="18">
        <f t="shared" si="14"/>
        <v>170</v>
      </c>
      <c r="M54" s="18">
        <f t="shared" si="14"/>
        <v>170</v>
      </c>
      <c r="N54" s="18">
        <f t="shared" si="14"/>
        <v>170</v>
      </c>
      <c r="O54" s="18">
        <f t="shared" si="14"/>
        <v>170</v>
      </c>
      <c r="P54" s="18">
        <f t="shared" si="14"/>
        <v>170</v>
      </c>
    </row>
    <row r="55" spans="1:16" ht="24.75" thickBot="1" x14ac:dyDescent="0.3">
      <c r="A55" s="25" t="s">
        <v>145</v>
      </c>
      <c r="B55" s="24"/>
      <c r="C55" s="18">
        <f>ROUNDUP(C31/7,0)</f>
        <v>3</v>
      </c>
      <c r="D55" s="18">
        <f>ROUNDUP(D31/7,0)</f>
        <v>3</v>
      </c>
      <c r="E55" s="18">
        <f>ROUNDUP(E31/7,0)</f>
        <v>3</v>
      </c>
      <c r="F55" s="18">
        <f>ROUNDUP(F31/7,0)</f>
        <v>3</v>
      </c>
      <c r="G55" s="11"/>
      <c r="H55" s="18">
        <f t="shared" ref="H55:P55" si="15">$F55</f>
        <v>3</v>
      </c>
      <c r="I55" s="18">
        <f t="shared" si="15"/>
        <v>3</v>
      </c>
      <c r="J55" s="18">
        <f t="shared" si="15"/>
        <v>3</v>
      </c>
      <c r="K55" s="18">
        <f t="shared" si="15"/>
        <v>3</v>
      </c>
      <c r="L55" s="18">
        <f t="shared" si="15"/>
        <v>3</v>
      </c>
      <c r="M55" s="18">
        <f t="shared" si="15"/>
        <v>3</v>
      </c>
      <c r="N55" s="18">
        <f t="shared" si="15"/>
        <v>3</v>
      </c>
      <c r="O55" s="18">
        <f t="shared" si="15"/>
        <v>3</v>
      </c>
      <c r="P55" s="18">
        <f t="shared" si="15"/>
        <v>3</v>
      </c>
    </row>
    <row r="56" spans="1:16" ht="15.75" thickBot="1" x14ac:dyDescent="0.3">
      <c r="A56" s="25" t="s">
        <v>60</v>
      </c>
      <c r="B56" s="23"/>
      <c r="C56" s="18">
        <f>ROUNDUP(E12/7,0)</f>
        <v>1</v>
      </c>
      <c r="D56" s="18">
        <f t="shared" ref="D56:F56" si="16">ROUNDUP(F12/7,0)</f>
        <v>1</v>
      </c>
      <c r="E56" s="18">
        <f t="shared" si="16"/>
        <v>1</v>
      </c>
      <c r="F56" s="18">
        <f t="shared" si="16"/>
        <v>1</v>
      </c>
      <c r="G56" s="11"/>
      <c r="H56" s="18">
        <f>ROUNDUP(I12/7,0)</f>
        <v>2</v>
      </c>
      <c r="I56" s="18">
        <f t="shared" ref="I56:P56" si="17">ROUNDUP(J12/7,0)</f>
        <v>2</v>
      </c>
      <c r="J56" s="18">
        <f t="shared" si="17"/>
        <v>2</v>
      </c>
      <c r="K56" s="18">
        <f t="shared" si="17"/>
        <v>4</v>
      </c>
      <c r="L56" s="18">
        <f t="shared" si="17"/>
        <v>4</v>
      </c>
      <c r="M56" s="18">
        <f t="shared" si="17"/>
        <v>5</v>
      </c>
      <c r="N56" s="18">
        <f t="shared" si="17"/>
        <v>6</v>
      </c>
      <c r="O56" s="18">
        <f t="shared" si="17"/>
        <v>7</v>
      </c>
      <c r="P56" s="18">
        <f t="shared" si="17"/>
        <v>7</v>
      </c>
    </row>
    <row r="57" spans="1:16" ht="15.75" thickBot="1" x14ac:dyDescent="0.3">
      <c r="A57" s="22" t="s">
        <v>27</v>
      </c>
      <c r="B57" s="87"/>
      <c r="C57" s="19">
        <f>SUM(C55:C56)+C51</f>
        <v>178</v>
      </c>
      <c r="D57" s="19">
        <f>SUM(D55:D56)+D51</f>
        <v>204</v>
      </c>
      <c r="E57" s="19">
        <f>SUM(E55:E56)+E51</f>
        <v>174</v>
      </c>
      <c r="F57" s="19">
        <f>SUM(F55:F56)+F51</f>
        <v>158</v>
      </c>
      <c r="G57" s="11"/>
      <c r="H57" s="19">
        <f t="shared" ref="H57:P57" si="18">SUM(H55:H56)+$E51</f>
        <v>175</v>
      </c>
      <c r="I57" s="19">
        <f t="shared" si="18"/>
        <v>175</v>
      </c>
      <c r="J57" s="19">
        <f t="shared" si="18"/>
        <v>175</v>
      </c>
      <c r="K57" s="19">
        <f t="shared" si="18"/>
        <v>177</v>
      </c>
      <c r="L57" s="19">
        <f t="shared" si="18"/>
        <v>177</v>
      </c>
      <c r="M57" s="19">
        <f t="shared" si="18"/>
        <v>178</v>
      </c>
      <c r="N57" s="19">
        <f t="shared" si="18"/>
        <v>179</v>
      </c>
      <c r="O57" s="19">
        <f t="shared" si="18"/>
        <v>180</v>
      </c>
      <c r="P57" s="19">
        <f t="shared" si="18"/>
        <v>180</v>
      </c>
    </row>
    <row r="58" spans="1:16" ht="15.75" thickBot="1" x14ac:dyDescent="0.3">
      <c r="A58" s="11" t="s">
        <v>61</v>
      </c>
      <c r="B58" s="87"/>
      <c r="C58" s="88">
        <f>IF(C57-$B51&gt;0,C57-$B51,0)</f>
        <v>0</v>
      </c>
      <c r="D58" s="88">
        <f>IF(D57-$B51&gt;0,D57-$B51,0)</f>
        <v>0</v>
      </c>
      <c r="E58" s="88">
        <f>IF(E57-$B51&gt;0,E57-$B51,0)</f>
        <v>0</v>
      </c>
      <c r="F58" s="88">
        <f>IF(F57-$B51&gt;0,F57-$B51,0)</f>
        <v>0</v>
      </c>
      <c r="G58" s="11"/>
      <c r="H58" s="156">
        <f t="shared" ref="H58:P58" si="19">IF(H57-$B51&gt;0,H57-$B51,0)</f>
        <v>0</v>
      </c>
      <c r="I58" s="156">
        <f t="shared" si="19"/>
        <v>0</v>
      </c>
      <c r="J58" s="156">
        <f t="shared" si="19"/>
        <v>0</v>
      </c>
      <c r="K58" s="156">
        <f t="shared" si="19"/>
        <v>0</v>
      </c>
      <c r="L58" s="156">
        <f t="shared" si="19"/>
        <v>0</v>
      </c>
      <c r="M58" s="156">
        <f t="shared" si="19"/>
        <v>0</v>
      </c>
      <c r="N58" s="156">
        <f t="shared" si="19"/>
        <v>0</v>
      </c>
      <c r="O58" s="156">
        <f t="shared" si="19"/>
        <v>0</v>
      </c>
      <c r="P58" s="156">
        <f t="shared" si="19"/>
        <v>0</v>
      </c>
    </row>
    <row r="59" spans="1:16" ht="15.75" thickBot="1" x14ac:dyDescent="0.3">
      <c r="A59" s="22" t="s">
        <v>63</v>
      </c>
      <c r="B59" s="87"/>
      <c r="C59" s="88">
        <f>ROUNDUP(C58/30,0)</f>
        <v>0</v>
      </c>
      <c r="D59" s="88">
        <f t="shared" ref="D59:F59" si="20">ROUNDUP(D58/30,0)</f>
        <v>0</v>
      </c>
      <c r="E59" s="88">
        <f t="shared" si="20"/>
        <v>0</v>
      </c>
      <c r="F59" s="88">
        <f t="shared" si="20"/>
        <v>0</v>
      </c>
      <c r="G59" s="11"/>
      <c r="H59" s="88">
        <f>ROUNDUP(H58/30,0)</f>
        <v>0</v>
      </c>
      <c r="I59" s="88">
        <f t="shared" ref="I59:P59" si="21">ROUNDUP(I58/30,0)</f>
        <v>0</v>
      </c>
      <c r="J59" s="88">
        <f t="shared" si="21"/>
        <v>0</v>
      </c>
      <c r="K59" s="88">
        <f t="shared" si="21"/>
        <v>0</v>
      </c>
      <c r="L59" s="88">
        <f t="shared" si="21"/>
        <v>0</v>
      </c>
      <c r="M59" s="88">
        <f t="shared" si="21"/>
        <v>0</v>
      </c>
      <c r="N59" s="88">
        <f t="shared" si="21"/>
        <v>0</v>
      </c>
      <c r="O59" s="88">
        <f t="shared" si="21"/>
        <v>0</v>
      </c>
      <c r="P59" s="88">
        <f t="shared" si="21"/>
        <v>0</v>
      </c>
    </row>
    <row r="60" spans="1:16" x14ac:dyDescent="0.25">
      <c r="A60" s="11"/>
      <c r="B60" s="11"/>
      <c r="C60" s="11"/>
      <c r="D60" s="11"/>
      <c r="E60" s="11"/>
      <c r="F60" s="11"/>
      <c r="G60" s="11"/>
      <c r="H60" s="11"/>
      <c r="I60" s="11"/>
      <c r="J60" s="11"/>
      <c r="K60" s="11"/>
      <c r="L60" s="11"/>
      <c r="M60" s="11"/>
      <c r="N60" s="11"/>
      <c r="O60" s="11"/>
      <c r="P60" s="11"/>
    </row>
    <row r="65" spans="1:17" ht="15.75" thickBot="1" x14ac:dyDescent="0.3"/>
    <row r="66" spans="1:17" ht="15.75" x14ac:dyDescent="0.25">
      <c r="A66" s="104" t="s">
        <v>68</v>
      </c>
      <c r="B66" s="105" t="s">
        <v>66</v>
      </c>
      <c r="C66" s="105" t="s">
        <v>38</v>
      </c>
      <c r="D66" s="105" t="s">
        <v>39</v>
      </c>
      <c r="E66" s="105" t="s">
        <v>40</v>
      </c>
      <c r="F66" s="105" t="s">
        <v>46</v>
      </c>
      <c r="G66" s="105" t="s">
        <v>47</v>
      </c>
      <c r="H66" s="105" t="s">
        <v>48</v>
      </c>
      <c r="I66" s="105" t="s">
        <v>49</v>
      </c>
      <c r="J66" s="106" t="s">
        <v>50</v>
      </c>
      <c r="K66" s="102"/>
      <c r="L66" s="114" t="s">
        <v>51</v>
      </c>
      <c r="M66" s="105" t="s">
        <v>52</v>
      </c>
      <c r="N66" s="105" t="s">
        <v>53</v>
      </c>
      <c r="O66" s="105" t="s">
        <v>54</v>
      </c>
      <c r="P66" s="106" t="s">
        <v>149</v>
      </c>
    </row>
    <row r="67" spans="1:17" x14ac:dyDescent="0.25">
      <c r="A67" s="107" t="s">
        <v>128</v>
      </c>
      <c r="B67" s="94">
        <v>1310</v>
      </c>
      <c r="C67" s="94">
        <v>1322</v>
      </c>
      <c r="D67" s="94">
        <v>1357</v>
      </c>
      <c r="E67" s="94">
        <v>1388</v>
      </c>
      <c r="F67" s="94">
        <v>1371</v>
      </c>
      <c r="G67" s="94">
        <v>1343</v>
      </c>
      <c r="H67" s="94">
        <v>1307</v>
      </c>
      <c r="I67" s="94">
        <v>1256</v>
      </c>
      <c r="J67" s="108">
        <v>1210</v>
      </c>
      <c r="K67" s="100"/>
      <c r="L67" s="115">
        <f>$J67</f>
        <v>1210</v>
      </c>
      <c r="M67" s="94">
        <f t="shared" ref="M67" si="22">$J67</f>
        <v>1210</v>
      </c>
      <c r="N67" s="94">
        <f>$J67</f>
        <v>1210</v>
      </c>
      <c r="O67" s="94">
        <f>$J67</f>
        <v>1210</v>
      </c>
      <c r="P67" s="108">
        <f>$J67</f>
        <v>1210</v>
      </c>
    </row>
    <row r="68" spans="1:17" x14ac:dyDescent="0.25">
      <c r="A68" s="107"/>
      <c r="B68" s="94"/>
      <c r="C68" s="94"/>
      <c r="D68" s="94"/>
      <c r="E68" s="94"/>
      <c r="F68" s="94"/>
      <c r="G68" s="94"/>
      <c r="H68" s="94"/>
      <c r="I68" s="94"/>
      <c r="J68" s="108"/>
      <c r="K68" s="100"/>
      <c r="L68" s="115"/>
      <c r="M68" s="94"/>
      <c r="N68" s="94"/>
      <c r="O68" s="94"/>
      <c r="P68" s="108"/>
    </row>
    <row r="69" spans="1:17" x14ac:dyDescent="0.25">
      <c r="A69" s="107"/>
      <c r="B69" s="94"/>
      <c r="C69" s="94"/>
      <c r="D69" s="94"/>
      <c r="E69" s="94"/>
      <c r="F69" s="94"/>
      <c r="G69" s="94"/>
      <c r="H69" s="94"/>
      <c r="I69" s="94"/>
      <c r="J69" s="108"/>
      <c r="K69" s="100"/>
      <c r="L69" s="115"/>
      <c r="M69" s="94"/>
      <c r="N69" s="94"/>
      <c r="O69" s="94"/>
      <c r="P69" s="108"/>
    </row>
    <row r="70" spans="1:17" x14ac:dyDescent="0.25">
      <c r="A70" s="107" t="s">
        <v>145</v>
      </c>
      <c r="B70" s="94"/>
      <c r="C70" s="94">
        <v>12</v>
      </c>
      <c r="D70" s="94">
        <f>$C70</f>
        <v>12</v>
      </c>
      <c r="E70" s="94">
        <f t="shared" ref="E70:F70" si="23">$C70</f>
        <v>12</v>
      </c>
      <c r="F70" s="94">
        <f t="shared" si="23"/>
        <v>12</v>
      </c>
      <c r="G70" s="94">
        <f>$C70</f>
        <v>12</v>
      </c>
      <c r="H70" s="94">
        <f>$C70</f>
        <v>12</v>
      </c>
      <c r="I70" s="94">
        <f>$C70</f>
        <v>12</v>
      </c>
      <c r="J70" s="108">
        <f>$C70</f>
        <v>12</v>
      </c>
      <c r="K70" s="102"/>
      <c r="L70" s="115">
        <f>$C70</f>
        <v>12</v>
      </c>
      <c r="M70" s="94">
        <f>$C70</f>
        <v>12</v>
      </c>
      <c r="N70" s="94">
        <f>$C70</f>
        <v>12</v>
      </c>
      <c r="O70" s="94">
        <f>$C70</f>
        <v>12</v>
      </c>
      <c r="P70" s="108">
        <f>$C70</f>
        <v>12</v>
      </c>
    </row>
    <row r="71" spans="1:17" x14ac:dyDescent="0.25">
      <c r="A71" s="107" t="s">
        <v>60</v>
      </c>
      <c r="B71" s="94"/>
      <c r="C71" s="94">
        <f>E13</f>
        <v>2</v>
      </c>
      <c r="D71" s="94">
        <f t="shared" ref="D71:J71" si="24">F13</f>
        <v>2</v>
      </c>
      <c r="E71" s="94">
        <f t="shared" si="24"/>
        <v>2</v>
      </c>
      <c r="F71" s="94">
        <f t="shared" si="24"/>
        <v>2</v>
      </c>
      <c r="G71" s="94">
        <f t="shared" si="24"/>
        <v>7</v>
      </c>
      <c r="H71" s="94">
        <f t="shared" si="24"/>
        <v>7</v>
      </c>
      <c r="I71" s="94">
        <f t="shared" si="24"/>
        <v>7</v>
      </c>
      <c r="J71" s="108">
        <f t="shared" si="24"/>
        <v>14</v>
      </c>
      <c r="K71" s="102"/>
      <c r="L71" s="115">
        <f>M13</f>
        <v>16</v>
      </c>
      <c r="M71" s="94">
        <f t="shared" ref="M71:P71" si="25">N13</f>
        <v>21</v>
      </c>
      <c r="N71" s="94">
        <f t="shared" si="25"/>
        <v>24</v>
      </c>
      <c r="O71" s="94">
        <f t="shared" si="25"/>
        <v>28</v>
      </c>
      <c r="P71" s="108">
        <f t="shared" si="25"/>
        <v>28</v>
      </c>
    </row>
    <row r="72" spans="1:17" x14ac:dyDescent="0.25">
      <c r="A72" s="107" t="s">
        <v>26</v>
      </c>
      <c r="B72" s="96">
        <f t="shared" ref="B72:J72" si="26">SUM(B67:B71)</f>
        <v>1310</v>
      </c>
      <c r="C72" s="96">
        <f t="shared" si="26"/>
        <v>1336</v>
      </c>
      <c r="D72" s="96">
        <f t="shared" si="26"/>
        <v>1371</v>
      </c>
      <c r="E72" s="96">
        <f t="shared" si="26"/>
        <v>1402</v>
      </c>
      <c r="F72" s="96">
        <f t="shared" si="26"/>
        <v>1385</v>
      </c>
      <c r="G72" s="96">
        <f t="shared" si="26"/>
        <v>1362</v>
      </c>
      <c r="H72" s="96">
        <f t="shared" si="26"/>
        <v>1326</v>
      </c>
      <c r="I72" s="96">
        <f t="shared" si="26"/>
        <v>1275</v>
      </c>
      <c r="J72" s="109">
        <f t="shared" si="26"/>
        <v>1236</v>
      </c>
      <c r="K72" s="103"/>
      <c r="L72" s="116">
        <f>SUM(L67:L71)</f>
        <v>1238</v>
      </c>
      <c r="M72" s="96">
        <f>SUM(M67:M71)</f>
        <v>1243</v>
      </c>
      <c r="N72" s="96">
        <f>SUM(N67:N71)</f>
        <v>1246</v>
      </c>
      <c r="O72" s="96">
        <f>SUM(O67:O71)</f>
        <v>1250</v>
      </c>
      <c r="P72" s="109">
        <f>SUM(P67:P71)</f>
        <v>1250</v>
      </c>
    </row>
    <row r="73" spans="1:17" x14ac:dyDescent="0.25">
      <c r="A73" s="107" t="s">
        <v>61</v>
      </c>
      <c r="B73" s="95"/>
      <c r="C73" s="94">
        <f t="shared" ref="C73:J73" si="27">IF($B$72-C72&lt;0,C72-$B$72,0)</f>
        <v>26</v>
      </c>
      <c r="D73" s="94">
        <f t="shared" si="27"/>
        <v>61</v>
      </c>
      <c r="E73" s="94">
        <f t="shared" si="27"/>
        <v>92</v>
      </c>
      <c r="F73" s="94">
        <f t="shared" si="27"/>
        <v>75</v>
      </c>
      <c r="G73" s="94">
        <f t="shared" si="27"/>
        <v>52</v>
      </c>
      <c r="H73" s="94">
        <f t="shared" si="27"/>
        <v>16</v>
      </c>
      <c r="I73" s="94">
        <f t="shared" si="27"/>
        <v>0</v>
      </c>
      <c r="J73" s="108">
        <f t="shared" si="27"/>
        <v>0</v>
      </c>
      <c r="K73" s="102"/>
      <c r="L73" s="115">
        <f>IF($B$72-L72&lt;0,L72-$B$72,0)</f>
        <v>0</v>
      </c>
      <c r="M73" s="94">
        <f>IF($B$72-M72&lt;0,M72-$B$72,0)</f>
        <v>0</v>
      </c>
      <c r="N73" s="94">
        <f>IF($B$72-N72&lt;0,N72-$B$72,0)</f>
        <v>0</v>
      </c>
      <c r="O73" s="94">
        <f>IF($B$72-O72&lt;0,O72-$B$72,0)</f>
        <v>0</v>
      </c>
      <c r="P73" s="108">
        <f>IF($B$72-P72&lt;0,P72-$B$72,0)</f>
        <v>0</v>
      </c>
    </row>
    <row r="74" spans="1:17" ht="15.75" thickBot="1" x14ac:dyDescent="0.3">
      <c r="A74" s="110" t="s">
        <v>63</v>
      </c>
      <c r="B74" s="111"/>
      <c r="C74" s="112">
        <f>ROUNDUP((C73/30)/5,0)</f>
        <v>1</v>
      </c>
      <c r="D74" s="112">
        <f t="shared" ref="D74:J74" si="28">ROUNDUP((D73/30)/5,0)</f>
        <v>1</v>
      </c>
      <c r="E74" s="112">
        <f t="shared" si="28"/>
        <v>1</v>
      </c>
      <c r="F74" s="112">
        <f t="shared" si="28"/>
        <v>1</v>
      </c>
      <c r="G74" s="112">
        <f t="shared" si="28"/>
        <v>1</v>
      </c>
      <c r="H74" s="112">
        <f t="shared" si="28"/>
        <v>1</v>
      </c>
      <c r="I74" s="112">
        <f t="shared" si="28"/>
        <v>0</v>
      </c>
      <c r="J74" s="113">
        <f t="shared" si="28"/>
        <v>0</v>
      </c>
      <c r="K74" s="102"/>
      <c r="L74" s="117">
        <f t="shared" ref="L74:P74" si="29">ROUNDUP((L73/30)/5,0)</f>
        <v>0</v>
      </c>
      <c r="M74" s="112">
        <f t="shared" si="29"/>
        <v>0</v>
      </c>
      <c r="N74" s="112">
        <f t="shared" si="29"/>
        <v>0</v>
      </c>
      <c r="O74" s="112">
        <f t="shared" si="29"/>
        <v>0</v>
      </c>
      <c r="P74" s="113">
        <f t="shared" si="29"/>
        <v>0</v>
      </c>
      <c r="Q74" s="78"/>
    </row>
    <row r="76" spans="1:17" ht="15.75" thickBot="1" x14ac:dyDescent="0.3"/>
    <row r="77" spans="1:17" ht="31.5" x14ac:dyDescent="0.25">
      <c r="A77" s="128" t="s">
        <v>69</v>
      </c>
      <c r="B77" s="126" t="s">
        <v>66</v>
      </c>
      <c r="C77" s="126" t="s">
        <v>38</v>
      </c>
      <c r="D77" s="126" t="s">
        <v>39</v>
      </c>
      <c r="E77" s="126" t="s">
        <v>40</v>
      </c>
      <c r="F77" s="126" t="s">
        <v>46</v>
      </c>
      <c r="G77" s="126" t="s">
        <v>47</v>
      </c>
      <c r="H77" s="126" t="s">
        <v>48</v>
      </c>
      <c r="I77" s="126" t="s">
        <v>49</v>
      </c>
      <c r="J77" s="127" t="s">
        <v>50</v>
      </c>
      <c r="K77" s="101"/>
      <c r="L77" s="125" t="s">
        <v>51</v>
      </c>
      <c r="M77" s="126" t="s">
        <v>52</v>
      </c>
      <c r="N77" s="126" t="s">
        <v>53</v>
      </c>
      <c r="O77" s="126" t="s">
        <v>54</v>
      </c>
      <c r="P77" s="127" t="s">
        <v>149</v>
      </c>
    </row>
    <row r="78" spans="1:17" x14ac:dyDescent="0.25">
      <c r="A78" s="129" t="str">
        <f>A67</f>
        <v>Calder Learning Trust</v>
      </c>
      <c r="B78" s="98">
        <v>262</v>
      </c>
      <c r="C78" s="98">
        <v>284</v>
      </c>
      <c r="D78" s="98">
        <v>268</v>
      </c>
      <c r="E78" s="98">
        <v>281</v>
      </c>
      <c r="F78" s="98">
        <v>258</v>
      </c>
      <c r="G78" s="98">
        <v>252</v>
      </c>
      <c r="H78" s="98">
        <v>248</v>
      </c>
      <c r="I78" s="98">
        <v>217</v>
      </c>
      <c r="J78" s="119">
        <v>235</v>
      </c>
      <c r="K78" s="100"/>
      <c r="L78" s="118">
        <f>$J78</f>
        <v>235</v>
      </c>
      <c r="M78" s="98">
        <f t="shared" ref="M78" si="30">$J78</f>
        <v>235</v>
      </c>
      <c r="N78" s="98">
        <f>$J78</f>
        <v>235</v>
      </c>
      <c r="O78" s="98">
        <f>$J78</f>
        <v>235</v>
      </c>
      <c r="P78" s="119">
        <f>$J78</f>
        <v>235</v>
      </c>
    </row>
    <row r="79" spans="1:17" x14ac:dyDescent="0.25">
      <c r="A79" s="129" t="s">
        <v>145</v>
      </c>
      <c r="B79" s="98"/>
      <c r="C79" s="98">
        <f>ROUNDUP(C70/5,0)</f>
        <v>3</v>
      </c>
      <c r="D79" s="98">
        <f t="shared" ref="D79:P79" si="31">ROUNDUP(D70/5,0)</f>
        <v>3</v>
      </c>
      <c r="E79" s="98">
        <f t="shared" si="31"/>
        <v>3</v>
      </c>
      <c r="F79" s="98">
        <f t="shared" si="31"/>
        <v>3</v>
      </c>
      <c r="G79" s="98">
        <f t="shared" si="31"/>
        <v>3</v>
      </c>
      <c r="H79" s="98">
        <f t="shared" si="31"/>
        <v>3</v>
      </c>
      <c r="I79" s="98">
        <f t="shared" si="31"/>
        <v>3</v>
      </c>
      <c r="J79" s="119">
        <f t="shared" si="31"/>
        <v>3</v>
      </c>
      <c r="K79" s="102"/>
      <c r="L79" s="118">
        <f t="shared" si="31"/>
        <v>3</v>
      </c>
      <c r="M79" s="98">
        <f t="shared" si="31"/>
        <v>3</v>
      </c>
      <c r="N79" s="98">
        <f t="shared" si="31"/>
        <v>3</v>
      </c>
      <c r="O79" s="98">
        <f t="shared" si="31"/>
        <v>3</v>
      </c>
      <c r="P79" s="119">
        <f t="shared" si="31"/>
        <v>3</v>
      </c>
    </row>
    <row r="80" spans="1:17" x14ac:dyDescent="0.25">
      <c r="A80" s="129" t="s">
        <v>60</v>
      </c>
      <c r="B80" s="98"/>
      <c r="C80" s="98">
        <f>ROUNDUP(E13/5,0)</f>
        <v>1</v>
      </c>
      <c r="D80" s="98">
        <f t="shared" ref="D80:J80" si="32">ROUNDUP(F13/5,0)</f>
        <v>1</v>
      </c>
      <c r="E80" s="98">
        <f t="shared" si="32"/>
        <v>1</v>
      </c>
      <c r="F80" s="98">
        <f t="shared" si="32"/>
        <v>1</v>
      </c>
      <c r="G80" s="98">
        <f t="shared" si="32"/>
        <v>2</v>
      </c>
      <c r="H80" s="98">
        <f t="shared" si="32"/>
        <v>2</v>
      </c>
      <c r="I80" s="98">
        <f t="shared" si="32"/>
        <v>2</v>
      </c>
      <c r="J80" s="98">
        <f t="shared" si="32"/>
        <v>3</v>
      </c>
      <c r="K80" s="102"/>
      <c r="L80" s="118">
        <f>ROUNDUP(M13/5,0)</f>
        <v>4</v>
      </c>
      <c r="M80" s="98">
        <f t="shared" ref="M80:P80" si="33">ROUNDUP(N13/5,0)</f>
        <v>5</v>
      </c>
      <c r="N80" s="98">
        <f t="shared" si="33"/>
        <v>5</v>
      </c>
      <c r="O80" s="98">
        <f t="shared" si="33"/>
        <v>6</v>
      </c>
      <c r="P80" s="119">
        <f t="shared" si="33"/>
        <v>6</v>
      </c>
    </row>
    <row r="81" spans="1:18" x14ac:dyDescent="0.25">
      <c r="A81" s="129" t="s">
        <v>26</v>
      </c>
      <c r="B81" s="99">
        <f t="shared" ref="B81:J81" si="34">SUM(B78:B80)</f>
        <v>262</v>
      </c>
      <c r="C81" s="99">
        <f t="shared" si="34"/>
        <v>288</v>
      </c>
      <c r="D81" s="99">
        <f t="shared" si="34"/>
        <v>272</v>
      </c>
      <c r="E81" s="99">
        <f t="shared" si="34"/>
        <v>285</v>
      </c>
      <c r="F81" s="99">
        <f t="shared" si="34"/>
        <v>262</v>
      </c>
      <c r="G81" s="99">
        <f t="shared" si="34"/>
        <v>257</v>
      </c>
      <c r="H81" s="99">
        <f t="shared" si="34"/>
        <v>253</v>
      </c>
      <c r="I81" s="99">
        <f t="shared" si="34"/>
        <v>222</v>
      </c>
      <c r="J81" s="121">
        <f t="shared" si="34"/>
        <v>241</v>
      </c>
      <c r="K81" s="103"/>
      <c r="L81" s="120">
        <f>SUM(L78:L80)</f>
        <v>242</v>
      </c>
      <c r="M81" s="99">
        <f>SUM(M78:M80)</f>
        <v>243</v>
      </c>
      <c r="N81" s="99">
        <f>SUM(N78:N80)</f>
        <v>243</v>
      </c>
      <c r="O81" s="99">
        <f>SUM(O78:O80)</f>
        <v>244</v>
      </c>
      <c r="P81" s="121">
        <f>SUM(P78:P80)</f>
        <v>244</v>
      </c>
    </row>
    <row r="82" spans="1:18" x14ac:dyDescent="0.25">
      <c r="A82" s="129" t="s">
        <v>61</v>
      </c>
      <c r="B82" s="97"/>
      <c r="C82" s="98">
        <f t="shared" ref="C82:J82" si="35">IF($B$81-C81&lt;0,C81-$B$81,0)</f>
        <v>26</v>
      </c>
      <c r="D82" s="98">
        <f t="shared" si="35"/>
        <v>10</v>
      </c>
      <c r="E82" s="98">
        <f t="shared" si="35"/>
        <v>23</v>
      </c>
      <c r="F82" s="98">
        <f t="shared" si="35"/>
        <v>0</v>
      </c>
      <c r="G82" s="98">
        <f t="shared" si="35"/>
        <v>0</v>
      </c>
      <c r="H82" s="98">
        <f t="shared" si="35"/>
        <v>0</v>
      </c>
      <c r="I82" s="98">
        <f t="shared" si="35"/>
        <v>0</v>
      </c>
      <c r="J82" s="119">
        <f t="shared" si="35"/>
        <v>0</v>
      </c>
      <c r="K82" s="102"/>
      <c r="L82" s="118">
        <f t="shared" ref="L82:P82" si="36">IF($B$81-L81&lt;0,L81-$B$81,0)</f>
        <v>0</v>
      </c>
      <c r="M82" s="98">
        <f t="shared" si="36"/>
        <v>0</v>
      </c>
      <c r="N82" s="98">
        <f t="shared" si="36"/>
        <v>0</v>
      </c>
      <c r="O82" s="98">
        <f t="shared" si="36"/>
        <v>0</v>
      </c>
      <c r="P82" s="119">
        <f t="shared" si="36"/>
        <v>0</v>
      </c>
    </row>
    <row r="83" spans="1:18" ht="15.75" thickBot="1" x14ac:dyDescent="0.3">
      <c r="A83" s="130" t="s">
        <v>63</v>
      </c>
      <c r="B83" s="131"/>
      <c r="C83" s="123">
        <f>ROUNDUP(C82/30,0)</f>
        <v>1</v>
      </c>
      <c r="D83" s="123">
        <f t="shared" ref="D83:J83" si="37">ROUNDUP(D82/30,0)</f>
        <v>1</v>
      </c>
      <c r="E83" s="123">
        <f t="shared" si="37"/>
        <v>1</v>
      </c>
      <c r="F83" s="123">
        <f t="shared" si="37"/>
        <v>0</v>
      </c>
      <c r="G83" s="123">
        <f t="shared" si="37"/>
        <v>0</v>
      </c>
      <c r="H83" s="123">
        <f t="shared" si="37"/>
        <v>0</v>
      </c>
      <c r="I83" s="123">
        <f t="shared" si="37"/>
        <v>0</v>
      </c>
      <c r="J83" s="124">
        <f t="shared" si="37"/>
        <v>0</v>
      </c>
      <c r="K83" s="102"/>
      <c r="L83" s="122">
        <f t="shared" ref="L83:P83" si="38">ROUNDUP(L82/30,0)</f>
        <v>0</v>
      </c>
      <c r="M83" s="123">
        <f t="shared" si="38"/>
        <v>0</v>
      </c>
      <c r="N83" s="123">
        <f t="shared" si="38"/>
        <v>0</v>
      </c>
      <c r="O83" s="123">
        <f t="shared" si="38"/>
        <v>0</v>
      </c>
      <c r="P83" s="124">
        <f t="shared" si="38"/>
        <v>0</v>
      </c>
    </row>
    <row r="84" spans="1:18" x14ac:dyDescent="0.25">
      <c r="Q84" s="93"/>
      <c r="R84" s="78"/>
    </row>
    <row r="88" spans="1:18" x14ac:dyDescent="0.25">
      <c r="A88" t="s">
        <v>137</v>
      </c>
    </row>
    <row r="89" spans="1:18" x14ac:dyDescent="0.25">
      <c r="A89" s="165" t="s">
        <v>18</v>
      </c>
    </row>
    <row r="90" spans="1:18" ht="45" x14ac:dyDescent="0.25">
      <c r="A90" s="164" t="s">
        <v>199</v>
      </c>
    </row>
    <row r="91" spans="1:18" x14ac:dyDescent="0.25">
      <c r="A91" s="165" t="s">
        <v>19</v>
      </c>
    </row>
    <row r="92" spans="1:18" ht="60" x14ac:dyDescent="0.25">
      <c r="A92" s="164" t="s">
        <v>200</v>
      </c>
    </row>
  </sheetData>
  <mergeCells count="10">
    <mergeCell ref="A1:Q1"/>
    <mergeCell ref="H18:I18"/>
    <mergeCell ref="O18:P18"/>
    <mergeCell ref="A31:B31"/>
    <mergeCell ref="O23:P23"/>
    <mergeCell ref="O20:P20"/>
    <mergeCell ref="O21:P21"/>
    <mergeCell ref="O22:P22"/>
    <mergeCell ref="H20:I20"/>
    <mergeCell ref="H21:I21"/>
  </mergeCells>
  <conditionalFormatting sqref="N27">
    <cfRule type="cellIs" dxfId="7" priority="7" operator="greaterThan">
      <formula>$I$19</formula>
    </cfRule>
  </conditionalFormatting>
  <conditionalFormatting sqref="G56 C57:P57">
    <cfRule type="cellIs" dxfId="6" priority="8" operator="greaterThan">
      <formula>#REF!</formula>
    </cfRule>
  </conditionalFormatting>
  <conditionalFormatting sqref="J22:M22">
    <cfRule type="cellIs" dxfId="5" priority="5" operator="greaterThan">
      <formula>"$I$17"</formula>
    </cfRule>
  </conditionalFormatting>
  <conditionalFormatting sqref="Q23:Y23">
    <cfRule type="cellIs" dxfId="4" priority="1" operator="greaterThan">
      <formula>"$P$19"</formula>
    </cfRule>
  </conditionalFormatting>
  <conditionalFormatting sqref="Q23:Y23">
    <cfRule type="cellIs" dxfId="3" priority="2" operator="greaterThan">
      <formula>$I$19</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A168E-08EC-4944-B90E-E894217E1B11}">
  <dimension ref="A1:Y88"/>
  <sheetViews>
    <sheetView topLeftCell="A51" zoomScale="80" zoomScaleNormal="80" workbookViewId="0">
      <selection activeCell="H79" sqref="H79"/>
    </sheetView>
  </sheetViews>
  <sheetFormatPr defaultRowHeight="15" x14ac:dyDescent="0.25"/>
  <cols>
    <col min="1" max="1" width="34.28515625" customWidth="1"/>
    <col min="2" max="7" width="8.7109375" customWidth="1"/>
    <col min="8" max="8" width="11" customWidth="1"/>
    <col min="9" max="9" width="9.42578125" customWidth="1"/>
    <col min="10" max="14" width="8.7109375" customWidth="1"/>
    <col min="15" max="15" width="10.7109375" customWidth="1"/>
    <col min="16" max="16" width="8.7109375" customWidth="1"/>
  </cols>
  <sheetData>
    <row r="1" spans="1:25" ht="18.75" x14ac:dyDescent="0.3">
      <c r="A1" s="450" t="s">
        <v>83</v>
      </c>
      <c r="B1" s="450"/>
      <c r="C1" s="450"/>
      <c r="D1" s="450"/>
      <c r="E1" s="450"/>
      <c r="F1" s="450"/>
      <c r="G1" s="450"/>
      <c r="H1" s="450"/>
      <c r="I1" s="450"/>
      <c r="J1" s="450"/>
      <c r="K1" s="450"/>
      <c r="L1" s="450"/>
      <c r="M1" s="450"/>
      <c r="N1" s="450"/>
      <c r="O1" s="450"/>
      <c r="P1" s="450"/>
      <c r="Q1" s="450"/>
    </row>
    <row r="3" spans="1:25" s="78" customFormat="1" ht="30" x14ac:dyDescent="0.25">
      <c r="A3" s="3"/>
      <c r="B3" s="89" t="s">
        <v>191</v>
      </c>
      <c r="C3" s="89" t="s">
        <v>1</v>
      </c>
      <c r="D3" s="90" t="s">
        <v>2</v>
      </c>
      <c r="E3" s="90" t="s">
        <v>3</v>
      </c>
      <c r="F3" s="90" t="s">
        <v>4</v>
      </c>
      <c r="G3" s="90" t="s">
        <v>5</v>
      </c>
      <c r="H3" s="90" t="s">
        <v>6</v>
      </c>
      <c r="I3" s="91" t="s">
        <v>7</v>
      </c>
      <c r="J3" s="91" t="s">
        <v>8</v>
      </c>
      <c r="K3" s="91" t="s">
        <v>9</v>
      </c>
      <c r="L3" s="91" t="s">
        <v>10</v>
      </c>
      <c r="M3" s="91" t="s">
        <v>11</v>
      </c>
      <c r="N3" s="91" t="s">
        <v>12</v>
      </c>
      <c r="O3" s="91" t="s">
        <v>13</v>
      </c>
      <c r="P3" s="91" t="s">
        <v>14</v>
      </c>
      <c r="Q3" s="8" t="s">
        <v>16</v>
      </c>
    </row>
    <row r="4" spans="1:25" x14ac:dyDescent="0.25">
      <c r="A4" s="5" t="s">
        <v>16</v>
      </c>
      <c r="B4" s="6">
        <v>0</v>
      </c>
      <c r="C4" s="6">
        <v>0</v>
      </c>
      <c r="D4" s="6">
        <v>0</v>
      </c>
      <c r="E4" s="6">
        <v>0</v>
      </c>
      <c r="F4" s="6">
        <v>0</v>
      </c>
      <c r="G4" s="6">
        <v>0</v>
      </c>
      <c r="H4" s="6">
        <v>8</v>
      </c>
      <c r="I4" s="6">
        <v>10</v>
      </c>
      <c r="J4" s="6">
        <v>25</v>
      </c>
      <c r="K4" s="6">
        <v>0</v>
      </c>
      <c r="L4" s="6">
        <v>15</v>
      </c>
      <c r="M4" s="6">
        <v>36</v>
      </c>
      <c r="N4" s="6">
        <v>20</v>
      </c>
      <c r="O4" s="6">
        <v>100</v>
      </c>
      <c r="P4" s="6">
        <v>33</v>
      </c>
      <c r="Q4" s="6">
        <f>SUM(B4:P4)</f>
        <v>247</v>
      </c>
    </row>
    <row r="5" spans="1:25" x14ac:dyDescent="0.25">
      <c r="A5" s="5"/>
    </row>
    <row r="6" spans="1:25" x14ac:dyDescent="0.25">
      <c r="A6" s="9"/>
      <c r="B6" s="9"/>
      <c r="C6" s="9"/>
    </row>
    <row r="8" spans="1:25" x14ac:dyDescent="0.25">
      <c r="A8" s="5" t="s">
        <v>62</v>
      </c>
      <c r="D8" s="2"/>
      <c r="H8" s="2"/>
    </row>
    <row r="9" spans="1:25" x14ac:dyDescent="0.25">
      <c r="A9" t="s">
        <v>18</v>
      </c>
      <c r="B9">
        <f t="shared" ref="B9:P9" si="0">ROUNDUP((B4*0.36)/12*7,0)</f>
        <v>0</v>
      </c>
      <c r="C9">
        <f t="shared" si="0"/>
        <v>0</v>
      </c>
      <c r="D9">
        <f t="shared" si="0"/>
        <v>0</v>
      </c>
      <c r="E9">
        <f t="shared" si="0"/>
        <v>0</v>
      </c>
      <c r="F9">
        <f t="shared" si="0"/>
        <v>0</v>
      </c>
      <c r="G9">
        <f t="shared" si="0"/>
        <v>0</v>
      </c>
      <c r="H9">
        <f t="shared" si="0"/>
        <v>2</v>
      </c>
      <c r="I9">
        <f t="shared" si="0"/>
        <v>3</v>
      </c>
      <c r="J9">
        <f t="shared" si="0"/>
        <v>6</v>
      </c>
      <c r="K9">
        <f t="shared" si="0"/>
        <v>0</v>
      </c>
      <c r="L9">
        <f t="shared" si="0"/>
        <v>4</v>
      </c>
      <c r="M9">
        <f t="shared" si="0"/>
        <v>8</v>
      </c>
      <c r="N9">
        <f t="shared" si="0"/>
        <v>5</v>
      </c>
      <c r="O9">
        <f t="shared" si="0"/>
        <v>21</v>
      </c>
      <c r="P9">
        <f t="shared" si="0"/>
        <v>7</v>
      </c>
      <c r="Q9" s="5">
        <f>SUM(B9:P9)</f>
        <v>56</v>
      </c>
    </row>
    <row r="10" spans="1:25" x14ac:dyDescent="0.25">
      <c r="A10" t="s">
        <v>19</v>
      </c>
      <c r="B10">
        <f t="shared" ref="B10:P10" si="1">ROUNDUP((B4*0.36)-B9,0)</f>
        <v>0</v>
      </c>
      <c r="C10">
        <f t="shared" si="1"/>
        <v>0</v>
      </c>
      <c r="D10">
        <f t="shared" si="1"/>
        <v>0</v>
      </c>
      <c r="E10">
        <f t="shared" si="1"/>
        <v>0</v>
      </c>
      <c r="F10">
        <f t="shared" si="1"/>
        <v>0</v>
      </c>
      <c r="G10">
        <f t="shared" si="1"/>
        <v>0</v>
      </c>
      <c r="H10">
        <f t="shared" si="1"/>
        <v>1</v>
      </c>
      <c r="I10">
        <f t="shared" si="1"/>
        <v>1</v>
      </c>
      <c r="J10">
        <f t="shared" si="1"/>
        <v>3</v>
      </c>
      <c r="K10">
        <f t="shared" si="1"/>
        <v>0</v>
      </c>
      <c r="L10">
        <f t="shared" si="1"/>
        <v>2</v>
      </c>
      <c r="M10">
        <f t="shared" si="1"/>
        <v>5</v>
      </c>
      <c r="N10">
        <f t="shared" si="1"/>
        <v>3</v>
      </c>
      <c r="O10">
        <f t="shared" si="1"/>
        <v>15</v>
      </c>
      <c r="P10">
        <f t="shared" si="1"/>
        <v>5</v>
      </c>
      <c r="Q10" s="5">
        <f>SUM(B10:P10)</f>
        <v>35</v>
      </c>
    </row>
    <row r="11" spans="1:25" x14ac:dyDescent="0.25">
      <c r="A11" s="5" t="s">
        <v>20</v>
      </c>
      <c r="Q11" s="5"/>
    </row>
    <row r="12" spans="1:25" x14ac:dyDescent="0.25">
      <c r="A12" t="s">
        <v>21</v>
      </c>
      <c r="B12">
        <f>B9</f>
        <v>0</v>
      </c>
      <c r="C12">
        <f>C9+B9</f>
        <v>0</v>
      </c>
      <c r="D12">
        <f t="shared" ref="D12:P13" si="2">D9+C12</f>
        <v>0</v>
      </c>
      <c r="E12">
        <f t="shared" si="2"/>
        <v>0</v>
      </c>
      <c r="F12">
        <f t="shared" si="2"/>
        <v>0</v>
      </c>
      <c r="G12">
        <f t="shared" si="2"/>
        <v>0</v>
      </c>
      <c r="H12">
        <f t="shared" si="2"/>
        <v>2</v>
      </c>
      <c r="I12">
        <f t="shared" si="2"/>
        <v>5</v>
      </c>
      <c r="J12">
        <f t="shared" si="2"/>
        <v>11</v>
      </c>
      <c r="K12">
        <f t="shared" si="2"/>
        <v>11</v>
      </c>
      <c r="L12">
        <f t="shared" si="2"/>
        <v>15</v>
      </c>
      <c r="M12">
        <f t="shared" si="2"/>
        <v>23</v>
      </c>
      <c r="N12">
        <f t="shared" si="2"/>
        <v>28</v>
      </c>
      <c r="O12">
        <f t="shared" si="2"/>
        <v>49</v>
      </c>
      <c r="P12">
        <f t="shared" si="2"/>
        <v>56</v>
      </c>
      <c r="Q12" s="5">
        <f>P12</f>
        <v>56</v>
      </c>
    </row>
    <row r="13" spans="1:25" x14ac:dyDescent="0.25">
      <c r="A13" t="s">
        <v>19</v>
      </c>
      <c r="B13">
        <f>B10</f>
        <v>0</v>
      </c>
      <c r="C13">
        <f>C10+B10</f>
        <v>0</v>
      </c>
      <c r="D13">
        <f>D10+C13</f>
        <v>0</v>
      </c>
      <c r="E13">
        <f t="shared" si="2"/>
        <v>0</v>
      </c>
      <c r="F13">
        <f t="shared" si="2"/>
        <v>0</v>
      </c>
      <c r="G13">
        <f t="shared" si="2"/>
        <v>0</v>
      </c>
      <c r="H13">
        <f t="shared" si="2"/>
        <v>1</v>
      </c>
      <c r="I13">
        <f t="shared" si="2"/>
        <v>2</v>
      </c>
      <c r="J13">
        <f t="shared" si="2"/>
        <v>5</v>
      </c>
      <c r="K13">
        <f t="shared" si="2"/>
        <v>5</v>
      </c>
      <c r="L13">
        <f t="shared" si="2"/>
        <v>7</v>
      </c>
      <c r="M13">
        <f t="shared" si="2"/>
        <v>12</v>
      </c>
      <c r="N13">
        <f t="shared" si="2"/>
        <v>15</v>
      </c>
      <c r="O13">
        <f t="shared" si="2"/>
        <v>30</v>
      </c>
      <c r="P13">
        <f t="shared" si="2"/>
        <v>35</v>
      </c>
      <c r="Q13" s="5">
        <f>P13</f>
        <v>35</v>
      </c>
    </row>
    <row r="15" spans="1:25" ht="15.75" x14ac:dyDescent="0.25">
      <c r="A15" s="26" t="s">
        <v>41</v>
      </c>
      <c r="B15" s="27"/>
      <c r="C15" s="27"/>
      <c r="D15" s="27"/>
      <c r="E15" s="27"/>
      <c r="F15" s="27"/>
      <c r="H15" s="47" t="s">
        <v>43</v>
      </c>
      <c r="I15" s="48"/>
      <c r="J15" s="48"/>
      <c r="K15" s="48"/>
      <c r="L15" s="48"/>
      <c r="M15" s="48"/>
      <c r="O15" s="64" t="s">
        <v>45</v>
      </c>
      <c r="P15" s="65"/>
      <c r="Q15" s="65"/>
      <c r="R15" s="65"/>
      <c r="S15" s="65"/>
      <c r="T15" s="65"/>
      <c r="U15" s="65"/>
      <c r="V15" s="65"/>
      <c r="W15" s="65"/>
      <c r="X15" s="65"/>
      <c r="Y15" s="65"/>
    </row>
    <row r="16" spans="1:25" s="141" customFormat="1" ht="42.4" customHeight="1" thickBot="1" x14ac:dyDescent="0.3">
      <c r="A16" s="138" t="s">
        <v>135</v>
      </c>
      <c r="B16" s="139" t="s">
        <v>37</v>
      </c>
      <c r="C16" s="140" t="s">
        <v>38</v>
      </c>
      <c r="D16" s="140" t="s">
        <v>39</v>
      </c>
      <c r="E16" s="140" t="s">
        <v>40</v>
      </c>
      <c r="F16" s="140" t="s">
        <v>46</v>
      </c>
      <c r="H16" s="142" t="str">
        <f>A16</f>
        <v>Todmorden</v>
      </c>
      <c r="I16" s="143" t="s">
        <v>37</v>
      </c>
      <c r="J16" s="143" t="s">
        <v>38</v>
      </c>
      <c r="K16" s="143" t="s">
        <v>39</v>
      </c>
      <c r="L16" s="143" t="s">
        <v>40</v>
      </c>
      <c r="M16" s="143" t="s">
        <v>46</v>
      </c>
      <c r="O16" s="144" t="str">
        <f>A16</f>
        <v>Todmorden</v>
      </c>
      <c r="P16" s="145" t="s">
        <v>37</v>
      </c>
      <c r="Q16" s="145" t="s">
        <v>47</v>
      </c>
      <c r="R16" s="145" t="s">
        <v>48</v>
      </c>
      <c r="S16" s="145" t="s">
        <v>49</v>
      </c>
      <c r="T16" s="145" t="s">
        <v>50</v>
      </c>
      <c r="U16" s="145" t="s">
        <v>51</v>
      </c>
      <c r="V16" s="145" t="s">
        <v>52</v>
      </c>
      <c r="W16" s="145" t="s">
        <v>53</v>
      </c>
      <c r="X16" s="145" t="s">
        <v>54</v>
      </c>
      <c r="Y16" s="145" t="s">
        <v>149</v>
      </c>
    </row>
    <row r="17" spans="1:25" ht="15.75" thickBot="1" x14ac:dyDescent="0.3">
      <c r="A17" s="29" t="s">
        <v>118</v>
      </c>
      <c r="B17" s="132">
        <v>210</v>
      </c>
      <c r="C17" s="135">
        <v>204</v>
      </c>
      <c r="D17" s="132">
        <v>191</v>
      </c>
      <c r="E17" s="132">
        <v>174</v>
      </c>
      <c r="F17" s="132">
        <v>163</v>
      </c>
      <c r="H17" s="50" t="s">
        <v>26</v>
      </c>
      <c r="I17" s="146">
        <f>B24</f>
        <v>1358</v>
      </c>
      <c r="J17" s="146">
        <f>C24</f>
        <v>1235</v>
      </c>
      <c r="K17" s="146">
        <f>D24</f>
        <v>1196</v>
      </c>
      <c r="L17" s="146">
        <f>E24</f>
        <v>1136</v>
      </c>
      <c r="M17" s="146">
        <f>F24</f>
        <v>1083</v>
      </c>
      <c r="O17" s="67" t="s">
        <v>26</v>
      </c>
      <c r="P17" s="158">
        <f>$I17</f>
        <v>1358</v>
      </c>
      <c r="Q17" s="158">
        <f>$L17</f>
        <v>1136</v>
      </c>
      <c r="R17" s="158">
        <f t="shared" ref="R17:Y17" si="3">$L17</f>
        <v>1136</v>
      </c>
      <c r="S17" s="158">
        <f t="shared" si="3"/>
        <v>1136</v>
      </c>
      <c r="T17" s="158">
        <f t="shared" si="3"/>
        <v>1136</v>
      </c>
      <c r="U17" s="158">
        <f t="shared" si="3"/>
        <v>1136</v>
      </c>
      <c r="V17" s="158">
        <f t="shared" si="3"/>
        <v>1136</v>
      </c>
      <c r="W17" s="158">
        <f t="shared" si="3"/>
        <v>1136</v>
      </c>
      <c r="X17" s="158">
        <f t="shared" si="3"/>
        <v>1136</v>
      </c>
      <c r="Y17" s="158">
        <f t="shared" si="3"/>
        <v>1136</v>
      </c>
    </row>
    <row r="18" spans="1:25" ht="48.75" customHeight="1" thickBot="1" x14ac:dyDescent="0.3">
      <c r="A18" s="31" t="s">
        <v>119</v>
      </c>
      <c r="B18" s="133">
        <v>210</v>
      </c>
      <c r="C18" s="133">
        <v>173</v>
      </c>
      <c r="D18" s="133">
        <v>161</v>
      </c>
      <c r="E18" s="133">
        <v>153</v>
      </c>
      <c r="F18" s="133">
        <v>149</v>
      </c>
      <c r="H18" s="457" t="s">
        <v>145</v>
      </c>
      <c r="I18" s="458"/>
      <c r="J18" s="52">
        <f>$C25</f>
        <v>27</v>
      </c>
      <c r="K18" s="52">
        <f>$C25</f>
        <v>27</v>
      </c>
      <c r="L18" s="52">
        <f>$C25</f>
        <v>27</v>
      </c>
      <c r="M18" s="52">
        <f>$C25</f>
        <v>27</v>
      </c>
      <c r="O18" s="451" t="s">
        <v>145</v>
      </c>
      <c r="P18" s="452"/>
      <c r="Q18" s="69">
        <f t="shared" ref="Q18:Y18" si="4">$M18</f>
        <v>27</v>
      </c>
      <c r="R18" s="69">
        <f t="shared" si="4"/>
        <v>27</v>
      </c>
      <c r="S18" s="69">
        <f t="shared" si="4"/>
        <v>27</v>
      </c>
      <c r="T18" s="69">
        <f t="shared" si="4"/>
        <v>27</v>
      </c>
      <c r="U18" s="69">
        <f t="shared" si="4"/>
        <v>27</v>
      </c>
      <c r="V18" s="69">
        <f t="shared" si="4"/>
        <v>27</v>
      </c>
      <c r="W18" s="69">
        <f t="shared" si="4"/>
        <v>27</v>
      </c>
      <c r="X18" s="69">
        <f t="shared" si="4"/>
        <v>27</v>
      </c>
      <c r="Y18" s="69">
        <f t="shared" si="4"/>
        <v>27</v>
      </c>
    </row>
    <row r="19" spans="1:25" ht="24.75" customHeight="1" thickBot="1" x14ac:dyDescent="0.3">
      <c r="A19" s="31" t="s">
        <v>120</v>
      </c>
      <c r="B19" s="133">
        <v>210</v>
      </c>
      <c r="C19" s="133">
        <v>167</v>
      </c>
      <c r="D19" s="133">
        <v>163</v>
      </c>
      <c r="E19" s="133">
        <v>151</v>
      </c>
      <c r="F19" s="133">
        <v>143</v>
      </c>
      <c r="H19" s="56" t="s">
        <v>26</v>
      </c>
      <c r="I19" s="147">
        <f>I17</f>
        <v>1358</v>
      </c>
      <c r="J19" s="147">
        <f>J18+J17</f>
        <v>1262</v>
      </c>
      <c r="K19" s="147">
        <f t="shared" ref="K19:M19" si="5">K18+K17</f>
        <v>1223</v>
      </c>
      <c r="L19" s="147">
        <f t="shared" si="5"/>
        <v>1163</v>
      </c>
      <c r="M19" s="147">
        <f t="shared" si="5"/>
        <v>1110</v>
      </c>
      <c r="O19" s="73" t="s">
        <v>26</v>
      </c>
      <c r="P19" s="159">
        <f>P17</f>
        <v>1358</v>
      </c>
      <c r="Q19" s="74">
        <f>Q18+Q17</f>
        <v>1163</v>
      </c>
      <c r="R19" s="74">
        <f t="shared" ref="R19:Y19" si="6">R18+R17</f>
        <v>1163</v>
      </c>
      <c r="S19" s="74">
        <f t="shared" si="6"/>
        <v>1163</v>
      </c>
      <c r="T19" s="74">
        <f t="shared" si="6"/>
        <v>1163</v>
      </c>
      <c r="U19" s="74">
        <f t="shared" si="6"/>
        <v>1163</v>
      </c>
      <c r="V19" s="74">
        <f t="shared" si="6"/>
        <v>1163</v>
      </c>
      <c r="W19" s="74">
        <f t="shared" si="6"/>
        <v>1163</v>
      </c>
      <c r="X19" s="74">
        <f t="shared" si="6"/>
        <v>1163</v>
      </c>
      <c r="Y19" s="74">
        <f t="shared" si="6"/>
        <v>1163</v>
      </c>
    </row>
    <row r="20" spans="1:25" ht="23.25" customHeight="1" thickBot="1" x14ac:dyDescent="0.3">
      <c r="A20" s="31" t="s">
        <v>121</v>
      </c>
      <c r="B20" s="133">
        <v>196</v>
      </c>
      <c r="C20" s="133">
        <v>173</v>
      </c>
      <c r="D20" s="133">
        <v>167</v>
      </c>
      <c r="E20" s="133">
        <v>160</v>
      </c>
      <c r="F20" s="133">
        <v>152</v>
      </c>
      <c r="H20" s="154" t="s">
        <v>42</v>
      </c>
      <c r="I20" s="155"/>
      <c r="J20" s="58">
        <f>E12</f>
        <v>0</v>
      </c>
      <c r="K20" s="58">
        <f t="shared" ref="K20:M20" si="7">F12</f>
        <v>0</v>
      </c>
      <c r="L20" s="58">
        <f t="shared" si="7"/>
        <v>0</v>
      </c>
      <c r="M20" s="58">
        <f t="shared" si="7"/>
        <v>2</v>
      </c>
      <c r="O20" s="152" t="s">
        <v>42</v>
      </c>
      <c r="P20" s="153"/>
      <c r="Q20" s="75">
        <f>I12</f>
        <v>5</v>
      </c>
      <c r="R20" s="75">
        <f t="shared" ref="R20:Y20" si="8">J12</f>
        <v>11</v>
      </c>
      <c r="S20" s="75">
        <f t="shared" si="8"/>
        <v>11</v>
      </c>
      <c r="T20" s="75">
        <f t="shared" si="8"/>
        <v>15</v>
      </c>
      <c r="U20" s="75">
        <f t="shared" si="8"/>
        <v>23</v>
      </c>
      <c r="V20" s="75">
        <f t="shared" si="8"/>
        <v>28</v>
      </c>
      <c r="W20" s="75">
        <f t="shared" si="8"/>
        <v>49</v>
      </c>
      <c r="X20" s="75">
        <f t="shared" si="8"/>
        <v>56</v>
      </c>
      <c r="Y20" s="75">
        <f t="shared" si="8"/>
        <v>56</v>
      </c>
    </row>
    <row r="21" spans="1:25" ht="26.25" customHeight="1" thickBot="1" x14ac:dyDescent="0.3">
      <c r="A21" s="31" t="s">
        <v>122</v>
      </c>
      <c r="B21" s="133">
        <v>154</v>
      </c>
      <c r="C21" s="133">
        <v>136</v>
      </c>
      <c r="D21" s="133">
        <v>135</v>
      </c>
      <c r="E21" s="133">
        <v>126</v>
      </c>
      <c r="F21" s="133">
        <v>116</v>
      </c>
      <c r="H21" s="459" t="s">
        <v>133</v>
      </c>
      <c r="I21" s="460"/>
      <c r="J21" s="58"/>
      <c r="K21" s="58"/>
      <c r="L21" s="58"/>
      <c r="M21" s="379">
        <f>IF(E24-F24&gt;=0,(E24-F24),0)</f>
        <v>53</v>
      </c>
      <c r="O21" s="453" t="s">
        <v>132</v>
      </c>
      <c r="P21" s="454"/>
      <c r="Q21" s="174"/>
      <c r="R21" s="174"/>
      <c r="S21" s="174">
        <v>-17.413019379272413</v>
      </c>
      <c r="T21" s="174">
        <v>-5.118375192806468</v>
      </c>
      <c r="U21" s="174"/>
      <c r="V21" s="174"/>
      <c r="W21" s="174"/>
      <c r="X21" s="174"/>
      <c r="Y21" s="174"/>
    </row>
    <row r="22" spans="1:25" ht="24.75" thickBot="1" x14ac:dyDescent="0.3">
      <c r="A22" s="31" t="s">
        <v>123</v>
      </c>
      <c r="B22" s="133">
        <v>203</v>
      </c>
      <c r="C22" s="133">
        <v>213</v>
      </c>
      <c r="D22" s="133">
        <v>214</v>
      </c>
      <c r="E22" s="133">
        <v>213</v>
      </c>
      <c r="F22" s="133">
        <v>206</v>
      </c>
      <c r="H22" s="61" t="s">
        <v>27</v>
      </c>
      <c r="I22" s="62"/>
      <c r="J22" s="429">
        <f>SUM(J19:J21)</f>
        <v>1262</v>
      </c>
      <c r="K22" s="429">
        <f t="shared" ref="K22:M22" si="9">SUM(K19:K21)</f>
        <v>1223</v>
      </c>
      <c r="L22" s="429">
        <f t="shared" si="9"/>
        <v>1163</v>
      </c>
      <c r="M22" s="429">
        <f t="shared" si="9"/>
        <v>1165</v>
      </c>
      <c r="O22" s="453" t="s">
        <v>20</v>
      </c>
      <c r="P22" s="454"/>
      <c r="Q22" s="174">
        <f>Q21</f>
        <v>0</v>
      </c>
      <c r="R22" s="174">
        <f>Q22+R21</f>
        <v>0</v>
      </c>
      <c r="S22" s="174">
        <f t="shared" ref="S22:V22" si="10">R22+S21</f>
        <v>-17.413019379272413</v>
      </c>
      <c r="T22" s="174">
        <f t="shared" si="10"/>
        <v>-22.531394572078881</v>
      </c>
      <c r="U22" s="174">
        <f t="shared" si="10"/>
        <v>-22.531394572078881</v>
      </c>
      <c r="V22" s="174">
        <f t="shared" si="10"/>
        <v>-22.531394572078881</v>
      </c>
      <c r="W22" s="174">
        <f t="shared" ref="W22" si="11">V22+W21</f>
        <v>-22.531394572078881</v>
      </c>
      <c r="X22" s="174">
        <f t="shared" ref="X22" si="12">W22+X21</f>
        <v>-22.531394572078881</v>
      </c>
      <c r="Y22" s="174">
        <f t="shared" ref="Y22" si="13">X22+Y21</f>
        <v>-22.531394572078881</v>
      </c>
    </row>
    <row r="23" spans="1:25" ht="22.5" customHeight="1" thickBot="1" x14ac:dyDescent="0.3">
      <c r="A23" s="31" t="s">
        <v>124</v>
      </c>
      <c r="B23" s="133">
        <v>175</v>
      </c>
      <c r="C23" s="133">
        <v>169</v>
      </c>
      <c r="D23" s="133">
        <v>165</v>
      </c>
      <c r="E23" s="133">
        <v>159</v>
      </c>
      <c r="F23" s="133">
        <v>154</v>
      </c>
      <c r="H23" s="2"/>
      <c r="I23" s="2"/>
      <c r="J23" s="2"/>
      <c r="K23" s="2"/>
      <c r="L23" s="2"/>
      <c r="M23" s="2"/>
      <c r="O23" s="479" t="s">
        <v>27</v>
      </c>
      <c r="P23" s="480"/>
      <c r="Q23" s="175">
        <f>SUM(Q19:Q20)+Q22</f>
        <v>1168</v>
      </c>
      <c r="R23" s="175">
        <f t="shared" ref="R23:Y23" si="14">SUM(R19:R20)+R22</f>
        <v>1174</v>
      </c>
      <c r="S23" s="175">
        <f t="shared" si="14"/>
        <v>1156.5869806207277</v>
      </c>
      <c r="T23" s="175">
        <f t="shared" si="14"/>
        <v>1155.4686054279211</v>
      </c>
      <c r="U23" s="175">
        <f t="shared" si="14"/>
        <v>1163.4686054279211</v>
      </c>
      <c r="V23" s="175">
        <f t="shared" si="14"/>
        <v>1168.4686054279211</v>
      </c>
      <c r="W23" s="175">
        <f t="shared" si="14"/>
        <v>1189.4686054279211</v>
      </c>
      <c r="X23" s="175">
        <f t="shared" si="14"/>
        <v>1196.4686054279211</v>
      </c>
      <c r="Y23" s="175">
        <f t="shared" si="14"/>
        <v>1196.4686054279211</v>
      </c>
    </row>
    <row r="24" spans="1:25" ht="24.75" customHeight="1" thickBot="1" x14ac:dyDescent="0.3">
      <c r="A24" s="46" t="s">
        <v>26</v>
      </c>
      <c r="B24" s="134">
        <f>SUM(B17:B23)</f>
        <v>1358</v>
      </c>
      <c r="C24" s="134">
        <f>SUM(C17:C23)</f>
        <v>1235</v>
      </c>
      <c r="D24" s="134">
        <f>SUM(D17:D23)</f>
        <v>1196</v>
      </c>
      <c r="E24" s="134">
        <f>SUM(E17:E23)</f>
        <v>1136</v>
      </c>
      <c r="F24" s="134">
        <f>SUM(F17:F23)</f>
        <v>1083</v>
      </c>
      <c r="H24" t="s">
        <v>56</v>
      </c>
      <c r="O24" s="2"/>
      <c r="P24" s="2"/>
      <c r="Q24" s="172">
        <f>IF(Q23-$P17&lt;=0,0,Q23-$P17)</f>
        <v>0</v>
      </c>
      <c r="R24" s="172">
        <f t="shared" ref="R24:Y24" si="15">IF(R23-$P17&lt;=0,0,R23-$P17)</f>
        <v>0</v>
      </c>
      <c r="S24" s="172">
        <f t="shared" si="15"/>
        <v>0</v>
      </c>
      <c r="T24" s="172">
        <f t="shared" si="15"/>
        <v>0</v>
      </c>
      <c r="U24" s="172">
        <f t="shared" si="15"/>
        <v>0</v>
      </c>
      <c r="V24" s="172">
        <f t="shared" si="15"/>
        <v>0</v>
      </c>
      <c r="W24" s="172">
        <f t="shared" si="15"/>
        <v>0</v>
      </c>
      <c r="X24" s="172">
        <f t="shared" si="15"/>
        <v>0</v>
      </c>
      <c r="Y24" s="172">
        <f t="shared" si="15"/>
        <v>0</v>
      </c>
    </row>
    <row r="25" spans="1:25" ht="24.75" customHeight="1" thickBot="1" x14ac:dyDescent="0.3">
      <c r="A25" s="455" t="s">
        <v>145</v>
      </c>
      <c r="B25" s="478"/>
      <c r="C25" s="35">
        <v>27</v>
      </c>
      <c r="D25" s="35">
        <f>$C25</f>
        <v>27</v>
      </c>
      <c r="E25" s="35">
        <f t="shared" ref="E25:F25" si="16">$C25</f>
        <v>27</v>
      </c>
      <c r="F25" s="35">
        <f t="shared" si="16"/>
        <v>27</v>
      </c>
      <c r="H25" t="s">
        <v>55</v>
      </c>
      <c r="O25" s="2"/>
      <c r="P25" s="2"/>
    </row>
    <row r="26" spans="1:25" ht="15.75" thickBot="1" x14ac:dyDescent="0.3">
      <c r="A26" s="45" t="s">
        <v>27</v>
      </c>
      <c r="B26" s="36"/>
      <c r="C26" s="137">
        <f>C25+C24</f>
        <v>1262</v>
      </c>
      <c r="D26" s="137">
        <f t="shared" ref="D26:F26" si="17">D25+D24</f>
        <v>1223</v>
      </c>
      <c r="E26" s="137">
        <f t="shared" si="17"/>
        <v>1163</v>
      </c>
      <c r="F26" s="137">
        <f t="shared" si="17"/>
        <v>1110</v>
      </c>
      <c r="H26" t="s">
        <v>57</v>
      </c>
      <c r="O26" s="2"/>
      <c r="P26" s="2"/>
    </row>
    <row r="27" spans="1:25" x14ac:dyDescent="0.25">
      <c r="A27" s="27"/>
      <c r="B27" s="27"/>
      <c r="C27" s="27"/>
      <c r="D27" s="27"/>
      <c r="E27" s="27"/>
      <c r="F27" s="27"/>
      <c r="O27" s="2"/>
      <c r="P27" s="2"/>
    </row>
    <row r="28" spans="1:25" x14ac:dyDescent="0.25">
      <c r="A28" s="2"/>
      <c r="B28" s="2"/>
      <c r="C28" s="2"/>
      <c r="D28" s="2"/>
      <c r="E28" s="2"/>
      <c r="F28" s="2"/>
      <c r="N28" s="2"/>
      <c r="O28" s="2"/>
      <c r="P28" s="2"/>
    </row>
    <row r="29" spans="1:25" x14ac:dyDescent="0.25">
      <c r="N29" s="2"/>
      <c r="O29" s="2"/>
      <c r="P29" s="2"/>
    </row>
    <row r="31" spans="1:25" ht="15.75" x14ac:dyDescent="0.25">
      <c r="A31" s="10" t="s">
        <v>67</v>
      </c>
      <c r="B31" s="11"/>
      <c r="C31" s="11"/>
      <c r="D31" s="11"/>
      <c r="E31" s="11"/>
      <c r="F31" s="11"/>
      <c r="G31" s="11"/>
      <c r="H31" s="11"/>
      <c r="I31" s="11"/>
      <c r="J31" s="11"/>
      <c r="K31" s="11"/>
      <c r="L31" s="11"/>
      <c r="M31" s="11"/>
      <c r="N31" s="11"/>
      <c r="O31" s="11"/>
      <c r="P31" s="11"/>
    </row>
    <row r="32" spans="1:25" ht="15.75" thickBot="1" x14ac:dyDescent="0.3">
      <c r="A32" s="12" t="str">
        <f>A16</f>
        <v>Todmorden</v>
      </c>
      <c r="B32" s="11" t="s">
        <v>37</v>
      </c>
      <c r="C32" s="82" t="s">
        <v>38</v>
      </c>
      <c r="D32" s="82" t="s">
        <v>39</v>
      </c>
      <c r="E32" s="82" t="s">
        <v>40</v>
      </c>
      <c r="F32" s="82" t="s">
        <v>46</v>
      </c>
      <c r="G32" s="11"/>
      <c r="H32" s="11"/>
      <c r="I32" s="11"/>
      <c r="J32" s="11"/>
      <c r="K32" s="11"/>
      <c r="L32" s="11"/>
      <c r="M32" s="11"/>
      <c r="N32" s="11"/>
      <c r="O32" s="11"/>
      <c r="P32" s="11"/>
    </row>
    <row r="33" spans="1:16" ht="15.75" thickBot="1" x14ac:dyDescent="0.3">
      <c r="A33" s="13" t="s">
        <v>118</v>
      </c>
      <c r="B33" s="148">
        <v>30</v>
      </c>
      <c r="C33" s="150">
        <v>24</v>
      </c>
      <c r="D33" s="150">
        <v>23</v>
      </c>
      <c r="E33" s="150">
        <v>22</v>
      </c>
      <c r="F33" s="150">
        <v>19</v>
      </c>
      <c r="G33" s="11"/>
      <c r="H33" s="11"/>
      <c r="I33" s="11"/>
      <c r="J33" s="11"/>
      <c r="K33" s="11"/>
      <c r="L33" s="11"/>
      <c r="M33" s="11"/>
      <c r="N33" s="11"/>
      <c r="O33" s="11"/>
      <c r="P33" s="11"/>
    </row>
    <row r="34" spans="1:16" ht="24.75" thickBot="1" x14ac:dyDescent="0.3">
      <c r="A34" s="15" t="s">
        <v>119</v>
      </c>
      <c r="B34" s="149">
        <v>30</v>
      </c>
      <c r="C34" s="150">
        <v>22</v>
      </c>
      <c r="D34" s="150">
        <v>21</v>
      </c>
      <c r="E34" s="150">
        <v>22</v>
      </c>
      <c r="F34" s="150">
        <v>21</v>
      </c>
      <c r="G34" s="11"/>
      <c r="H34" s="11"/>
      <c r="I34" s="11"/>
      <c r="J34" s="11"/>
      <c r="K34" s="11"/>
      <c r="L34" s="11"/>
      <c r="M34" s="11"/>
      <c r="N34" s="11"/>
      <c r="O34" s="11"/>
      <c r="P34" s="11"/>
    </row>
    <row r="35" spans="1:16" ht="15.75" thickBot="1" x14ac:dyDescent="0.3">
      <c r="A35" s="15" t="s">
        <v>120</v>
      </c>
      <c r="B35" s="149">
        <v>30</v>
      </c>
      <c r="C35" s="150">
        <v>22</v>
      </c>
      <c r="D35" s="150">
        <v>21</v>
      </c>
      <c r="E35" s="150">
        <v>19</v>
      </c>
      <c r="F35" s="150">
        <v>16</v>
      </c>
      <c r="G35" s="11"/>
      <c r="H35" s="11"/>
      <c r="I35" s="11"/>
      <c r="J35" s="11"/>
      <c r="K35" s="11"/>
      <c r="L35" s="11"/>
      <c r="M35" s="11"/>
      <c r="N35" s="11"/>
      <c r="O35" s="11"/>
      <c r="P35" s="11"/>
    </row>
    <row r="36" spans="1:16" ht="15.75" thickBot="1" x14ac:dyDescent="0.3">
      <c r="A36" s="15" t="s">
        <v>121</v>
      </c>
      <c r="B36" s="149">
        <v>28</v>
      </c>
      <c r="C36" s="150">
        <v>23</v>
      </c>
      <c r="D36" s="150">
        <v>21</v>
      </c>
      <c r="E36" s="150">
        <v>21</v>
      </c>
      <c r="F36" s="150">
        <v>20</v>
      </c>
      <c r="G36" s="11"/>
      <c r="H36" s="11"/>
      <c r="I36" s="11"/>
      <c r="J36" s="11"/>
      <c r="K36" s="11"/>
      <c r="L36" s="11"/>
      <c r="M36" s="11"/>
      <c r="N36" s="11"/>
      <c r="O36" s="11"/>
      <c r="P36" s="11"/>
    </row>
    <row r="37" spans="1:16" ht="15.75" thickBot="1" x14ac:dyDescent="0.3">
      <c r="A37" s="84" t="s">
        <v>122</v>
      </c>
      <c r="B37" s="150">
        <v>20</v>
      </c>
      <c r="C37" s="150">
        <v>19</v>
      </c>
      <c r="D37" s="150">
        <v>18</v>
      </c>
      <c r="E37" s="150">
        <v>16</v>
      </c>
      <c r="F37" s="150">
        <v>13</v>
      </c>
      <c r="G37" s="11"/>
      <c r="H37" s="11"/>
      <c r="I37" s="11"/>
      <c r="J37" s="11"/>
      <c r="K37" s="11"/>
      <c r="L37" s="11"/>
      <c r="M37" s="11"/>
      <c r="N37" s="11"/>
      <c r="O37" s="11"/>
      <c r="P37" s="11"/>
    </row>
    <row r="38" spans="1:16" ht="24.75" thickBot="1" x14ac:dyDescent="0.3">
      <c r="A38" s="20" t="s">
        <v>123</v>
      </c>
      <c r="B38" s="151">
        <v>29</v>
      </c>
      <c r="C38" s="150">
        <v>33</v>
      </c>
      <c r="D38" s="150">
        <v>32</v>
      </c>
      <c r="E38" s="150">
        <v>29</v>
      </c>
      <c r="F38" s="150">
        <v>25</v>
      </c>
      <c r="G38" s="11"/>
      <c r="H38" s="11"/>
      <c r="I38" s="11"/>
      <c r="J38" s="11"/>
      <c r="K38" s="11"/>
      <c r="L38" s="11"/>
      <c r="M38" s="11"/>
      <c r="N38" s="11"/>
      <c r="O38" s="11"/>
      <c r="P38" s="11"/>
    </row>
    <row r="39" spans="1:16" ht="24.75" thickBot="1" x14ac:dyDescent="0.3">
      <c r="A39" s="20" t="s">
        <v>124</v>
      </c>
      <c r="B39" s="151">
        <v>25</v>
      </c>
      <c r="C39" s="150">
        <v>24</v>
      </c>
      <c r="D39" s="150">
        <v>21</v>
      </c>
      <c r="E39" s="150">
        <v>22</v>
      </c>
      <c r="F39" s="150">
        <v>20</v>
      </c>
      <c r="G39" s="11"/>
      <c r="H39" s="11"/>
      <c r="I39" s="11"/>
      <c r="J39" s="11"/>
      <c r="K39" s="11"/>
      <c r="L39" s="11"/>
      <c r="M39" s="11"/>
      <c r="N39" s="11"/>
      <c r="O39" s="11"/>
      <c r="P39" s="11"/>
    </row>
    <row r="40" spans="1:16" ht="15.75" thickBot="1" x14ac:dyDescent="0.3">
      <c r="A40" s="20" t="s">
        <v>26</v>
      </c>
      <c r="B40" s="21">
        <f>SUM(B33:B39)</f>
        <v>192</v>
      </c>
      <c r="C40" s="21">
        <f>SUM(C33:C39)</f>
        <v>167</v>
      </c>
      <c r="D40" s="21">
        <f>SUM(D33:D39)</f>
        <v>157</v>
      </c>
      <c r="E40" s="21">
        <f>SUM(E33:E39)</f>
        <v>151</v>
      </c>
      <c r="F40" s="21">
        <f>SUM(F33:F39)</f>
        <v>134</v>
      </c>
      <c r="G40" s="11"/>
      <c r="H40" s="11"/>
      <c r="I40" s="11"/>
      <c r="J40" s="11"/>
      <c r="K40" s="11"/>
      <c r="L40" s="11"/>
      <c r="M40" s="11"/>
      <c r="N40" s="11"/>
      <c r="O40" s="11"/>
      <c r="P40" s="11"/>
    </row>
    <row r="41" spans="1:16" ht="15.75" x14ac:dyDescent="0.25">
      <c r="A41" s="166"/>
      <c r="B41" s="167"/>
      <c r="C41" s="167"/>
      <c r="D41" s="167"/>
      <c r="E41" s="167"/>
      <c r="F41" s="167"/>
      <c r="G41" s="11"/>
      <c r="H41" s="10" t="s">
        <v>44</v>
      </c>
      <c r="I41" s="11"/>
      <c r="J41" s="11"/>
      <c r="K41" s="11"/>
      <c r="L41" s="11"/>
      <c r="M41" s="11"/>
      <c r="N41" s="11"/>
      <c r="O41" s="11"/>
      <c r="P41" s="11"/>
    </row>
    <row r="42" spans="1:16" ht="15.75" thickBot="1" x14ac:dyDescent="0.3">
      <c r="A42" s="11"/>
      <c r="B42" s="11" t="s">
        <v>37</v>
      </c>
      <c r="C42" s="82" t="s">
        <v>38</v>
      </c>
      <c r="D42" s="82" t="s">
        <v>39</v>
      </c>
      <c r="E42" s="82" t="s">
        <v>40</v>
      </c>
      <c r="F42" s="82" t="s">
        <v>46</v>
      </c>
      <c r="G42" s="11"/>
      <c r="H42" s="82" t="s">
        <v>47</v>
      </c>
      <c r="I42" s="82" t="s">
        <v>48</v>
      </c>
      <c r="J42" s="82" t="s">
        <v>49</v>
      </c>
      <c r="K42" s="82" t="s">
        <v>50</v>
      </c>
      <c r="L42" s="82" t="s">
        <v>51</v>
      </c>
      <c r="M42" s="82" t="s">
        <v>52</v>
      </c>
      <c r="N42" s="82" t="s">
        <v>53</v>
      </c>
      <c r="O42" s="82" t="s">
        <v>54</v>
      </c>
      <c r="P42" s="82" t="s">
        <v>149</v>
      </c>
    </row>
    <row r="43" spans="1:16" ht="15.75" thickBot="1" x14ac:dyDescent="0.3">
      <c r="A43" s="25" t="s">
        <v>146</v>
      </c>
      <c r="B43" s="212">
        <f>B40</f>
        <v>192</v>
      </c>
      <c r="C43" s="212">
        <f>C40</f>
        <v>167</v>
      </c>
      <c r="D43" s="212">
        <f>D40</f>
        <v>157</v>
      </c>
      <c r="E43" s="212">
        <f>E40</f>
        <v>151</v>
      </c>
      <c r="F43" s="212">
        <f>F40</f>
        <v>134</v>
      </c>
      <c r="G43" s="11"/>
      <c r="H43" s="18">
        <f t="shared" ref="H43:P43" si="18">$E43</f>
        <v>151</v>
      </c>
      <c r="I43" s="18">
        <f t="shared" si="18"/>
        <v>151</v>
      </c>
      <c r="J43" s="18">
        <f t="shared" si="18"/>
        <v>151</v>
      </c>
      <c r="K43" s="18">
        <f t="shared" si="18"/>
        <v>151</v>
      </c>
      <c r="L43" s="18">
        <f t="shared" si="18"/>
        <v>151</v>
      </c>
      <c r="M43" s="18">
        <f t="shared" si="18"/>
        <v>151</v>
      </c>
      <c r="N43" s="18">
        <f t="shared" si="18"/>
        <v>151</v>
      </c>
      <c r="O43" s="18">
        <f t="shared" si="18"/>
        <v>151</v>
      </c>
      <c r="P43" s="18">
        <f t="shared" si="18"/>
        <v>151</v>
      </c>
    </row>
    <row r="44" spans="1:16" ht="24.75" thickBot="1" x14ac:dyDescent="0.3">
      <c r="A44" s="25" t="s">
        <v>145</v>
      </c>
      <c r="B44" s="23"/>
      <c r="C44" s="18">
        <f>ROUNDUP(C25/7,0)</f>
        <v>4</v>
      </c>
      <c r="D44" s="18">
        <f>ROUNDUP(D25/7,0)</f>
        <v>4</v>
      </c>
      <c r="E44" s="18">
        <f>ROUNDUP(E25/7,0)</f>
        <v>4</v>
      </c>
      <c r="F44" s="18">
        <f>ROUNDUP(F25/7,0)</f>
        <v>4</v>
      </c>
      <c r="G44" s="11"/>
      <c r="H44" s="18">
        <f t="shared" ref="H44:P44" si="19">$F44</f>
        <v>4</v>
      </c>
      <c r="I44" s="18">
        <f t="shared" si="19"/>
        <v>4</v>
      </c>
      <c r="J44" s="18">
        <f t="shared" si="19"/>
        <v>4</v>
      </c>
      <c r="K44" s="18">
        <f t="shared" si="19"/>
        <v>4</v>
      </c>
      <c r="L44" s="18">
        <f t="shared" si="19"/>
        <v>4</v>
      </c>
      <c r="M44" s="18">
        <f t="shared" si="19"/>
        <v>4</v>
      </c>
      <c r="N44" s="18">
        <f t="shared" si="19"/>
        <v>4</v>
      </c>
      <c r="O44" s="18">
        <f t="shared" si="19"/>
        <v>4</v>
      </c>
      <c r="P44" s="18">
        <f t="shared" si="19"/>
        <v>4</v>
      </c>
    </row>
    <row r="45" spans="1:16" ht="15.75" thickBot="1" x14ac:dyDescent="0.3">
      <c r="A45" s="25" t="s">
        <v>60</v>
      </c>
      <c r="B45" s="23"/>
      <c r="C45" s="18">
        <f>ROUNDUP(E12/7,0)</f>
        <v>0</v>
      </c>
      <c r="D45" s="18">
        <f t="shared" ref="D45:F45" si="20">ROUNDUP(F12/7,0)</f>
        <v>0</v>
      </c>
      <c r="E45" s="18">
        <f t="shared" si="20"/>
        <v>0</v>
      </c>
      <c r="F45" s="18">
        <f t="shared" si="20"/>
        <v>1</v>
      </c>
      <c r="G45" s="11"/>
      <c r="H45" s="18">
        <f>ROUNDUP(I12/7,0)</f>
        <v>1</v>
      </c>
      <c r="I45" s="18">
        <f t="shared" ref="I45:P45" si="21">ROUNDUP(J12/7,0)</f>
        <v>2</v>
      </c>
      <c r="J45" s="18">
        <f t="shared" si="21"/>
        <v>2</v>
      </c>
      <c r="K45" s="18">
        <f t="shared" si="21"/>
        <v>3</v>
      </c>
      <c r="L45" s="18">
        <f t="shared" si="21"/>
        <v>4</v>
      </c>
      <c r="M45" s="18">
        <f t="shared" si="21"/>
        <v>4</v>
      </c>
      <c r="N45" s="18">
        <f t="shared" si="21"/>
        <v>7</v>
      </c>
      <c r="O45" s="18">
        <f t="shared" si="21"/>
        <v>8</v>
      </c>
      <c r="P45" s="18">
        <f t="shared" si="21"/>
        <v>8</v>
      </c>
    </row>
    <row r="46" spans="1:16" ht="15.75" thickBot="1" x14ac:dyDescent="0.3">
      <c r="A46" s="22" t="s">
        <v>27</v>
      </c>
      <c r="B46" s="87"/>
      <c r="C46" s="19">
        <f>SUM(C44:C45)+C40</f>
        <v>171</v>
      </c>
      <c r="D46" s="19">
        <f>SUM(D44:D45)+D40</f>
        <v>161</v>
      </c>
      <c r="E46" s="19">
        <f>SUM(E44:E45)+E40</f>
        <v>155</v>
      </c>
      <c r="F46" s="19">
        <f>SUM(F44:F45)+F40</f>
        <v>139</v>
      </c>
      <c r="G46" s="11"/>
      <c r="H46" s="19">
        <f t="shared" ref="H46:P46" si="22">SUM(H44:H45)+$E40</f>
        <v>156</v>
      </c>
      <c r="I46" s="19">
        <f t="shared" si="22"/>
        <v>157</v>
      </c>
      <c r="J46" s="19">
        <f t="shared" si="22"/>
        <v>157</v>
      </c>
      <c r="K46" s="19">
        <f t="shared" si="22"/>
        <v>158</v>
      </c>
      <c r="L46" s="19">
        <f t="shared" si="22"/>
        <v>159</v>
      </c>
      <c r="M46" s="19">
        <f t="shared" si="22"/>
        <v>159</v>
      </c>
      <c r="N46" s="19">
        <f t="shared" si="22"/>
        <v>162</v>
      </c>
      <c r="O46" s="19">
        <f t="shared" si="22"/>
        <v>163</v>
      </c>
      <c r="P46" s="19">
        <f t="shared" si="22"/>
        <v>163</v>
      </c>
    </row>
    <row r="47" spans="1:16" ht="15.75" thickBot="1" x14ac:dyDescent="0.3">
      <c r="A47" s="11" t="s">
        <v>61</v>
      </c>
      <c r="B47" s="87"/>
      <c r="C47" s="88">
        <f>IF(C46-$B40&gt;0,C46-$B40,0)</f>
        <v>0</v>
      </c>
      <c r="D47" s="88">
        <f>IF(D46-$B40&gt;0,D46-$B40,0)</f>
        <v>0</v>
      </c>
      <c r="E47" s="88">
        <f>IF(E46-$B40&gt;0,E46-$B40,0)</f>
        <v>0</v>
      </c>
      <c r="F47" s="88">
        <f>IF(F46-$B40&gt;0,F46-$B40,0)</f>
        <v>0</v>
      </c>
      <c r="G47" s="11"/>
      <c r="H47" s="156">
        <f t="shared" ref="H47:P47" si="23">IF(H46-$B40&gt;0,H46-$B40,0)</f>
        <v>0</v>
      </c>
      <c r="I47" s="156">
        <f t="shared" si="23"/>
        <v>0</v>
      </c>
      <c r="J47" s="156">
        <f t="shared" si="23"/>
        <v>0</v>
      </c>
      <c r="K47" s="156">
        <f t="shared" si="23"/>
        <v>0</v>
      </c>
      <c r="L47" s="156">
        <f t="shared" si="23"/>
        <v>0</v>
      </c>
      <c r="M47" s="156">
        <f t="shared" si="23"/>
        <v>0</v>
      </c>
      <c r="N47" s="156">
        <f t="shared" si="23"/>
        <v>0</v>
      </c>
      <c r="O47" s="156">
        <f t="shared" si="23"/>
        <v>0</v>
      </c>
      <c r="P47" s="156">
        <f t="shared" si="23"/>
        <v>0</v>
      </c>
    </row>
    <row r="48" spans="1:16" ht="15.75" thickBot="1" x14ac:dyDescent="0.3">
      <c r="A48" s="22" t="s">
        <v>63</v>
      </c>
      <c r="B48" s="87"/>
      <c r="C48" s="157">
        <f>ROUNDUP(C47/30,0)</f>
        <v>0</v>
      </c>
      <c r="D48" s="157">
        <f t="shared" ref="D48:F48" si="24">ROUNDUP(D47/30,0)</f>
        <v>0</v>
      </c>
      <c r="E48" s="157">
        <f t="shared" si="24"/>
        <v>0</v>
      </c>
      <c r="F48" s="157">
        <f t="shared" si="24"/>
        <v>0</v>
      </c>
      <c r="G48" s="11"/>
      <c r="H48" s="157">
        <f>ROUNDUP(H47/30,0)</f>
        <v>0</v>
      </c>
      <c r="I48" s="157">
        <f t="shared" ref="I48:P48" si="25">ROUNDUP(I47/30,0)</f>
        <v>0</v>
      </c>
      <c r="J48" s="157">
        <f t="shared" si="25"/>
        <v>0</v>
      </c>
      <c r="K48" s="157">
        <f t="shared" si="25"/>
        <v>0</v>
      </c>
      <c r="L48" s="157">
        <f t="shared" si="25"/>
        <v>0</v>
      </c>
      <c r="M48" s="157">
        <f t="shared" si="25"/>
        <v>0</v>
      </c>
      <c r="N48" s="157">
        <f t="shared" si="25"/>
        <v>0</v>
      </c>
      <c r="O48" s="157">
        <f t="shared" si="25"/>
        <v>0</v>
      </c>
      <c r="P48" s="157">
        <f t="shared" si="25"/>
        <v>0</v>
      </c>
    </row>
    <row r="49" spans="1:16" x14ac:dyDescent="0.25">
      <c r="A49" s="11"/>
      <c r="B49" s="11"/>
      <c r="C49" s="11"/>
      <c r="D49" s="11"/>
      <c r="E49" s="11"/>
      <c r="F49" s="11"/>
      <c r="G49" s="11"/>
      <c r="H49" s="11"/>
      <c r="I49" s="11"/>
      <c r="J49" s="11"/>
      <c r="K49" s="11"/>
      <c r="L49" s="11"/>
      <c r="M49" s="11"/>
      <c r="N49" s="11"/>
      <c r="O49" s="11"/>
      <c r="P49" s="11"/>
    </row>
    <row r="54" spans="1:16" ht="15.75" thickBot="1" x14ac:dyDescent="0.3"/>
    <row r="55" spans="1:16" ht="15.75" x14ac:dyDescent="0.25">
      <c r="A55" s="104" t="s">
        <v>68</v>
      </c>
      <c r="B55" s="105" t="s">
        <v>66</v>
      </c>
      <c r="C55" s="105" t="s">
        <v>38</v>
      </c>
      <c r="D55" s="105" t="s">
        <v>39</v>
      </c>
      <c r="E55" s="105" t="s">
        <v>40</v>
      </c>
      <c r="F55" s="105" t="s">
        <v>46</v>
      </c>
      <c r="G55" s="105" t="s">
        <v>47</v>
      </c>
      <c r="H55" s="105" t="s">
        <v>48</v>
      </c>
      <c r="I55" s="105" t="s">
        <v>49</v>
      </c>
      <c r="J55" s="106" t="s">
        <v>50</v>
      </c>
      <c r="K55" s="102"/>
      <c r="L55" s="114" t="s">
        <v>51</v>
      </c>
      <c r="M55" s="105" t="s">
        <v>52</v>
      </c>
      <c r="N55" s="105" t="s">
        <v>53</v>
      </c>
      <c r="O55" s="105" t="s">
        <v>54</v>
      </c>
      <c r="P55" s="106" t="s">
        <v>149</v>
      </c>
    </row>
    <row r="56" spans="1:16" x14ac:dyDescent="0.25">
      <c r="A56" s="107" t="s">
        <v>129</v>
      </c>
      <c r="B56" s="94">
        <v>875</v>
      </c>
      <c r="C56" s="94">
        <v>914</v>
      </c>
      <c r="D56" s="94">
        <v>932</v>
      </c>
      <c r="E56" s="94">
        <v>957</v>
      </c>
      <c r="F56" s="94">
        <v>959</v>
      </c>
      <c r="G56" s="94">
        <v>963</v>
      </c>
      <c r="H56" s="94">
        <v>917</v>
      </c>
      <c r="I56" s="94">
        <v>880</v>
      </c>
      <c r="J56" s="108">
        <v>845</v>
      </c>
      <c r="K56" s="100"/>
      <c r="L56" s="115">
        <f>$J56</f>
        <v>845</v>
      </c>
      <c r="M56" s="94">
        <f t="shared" ref="M56" si="26">$J56</f>
        <v>845</v>
      </c>
      <c r="N56" s="94">
        <f>$J56</f>
        <v>845</v>
      </c>
      <c r="O56" s="94">
        <f>$J56</f>
        <v>845</v>
      </c>
      <c r="P56" s="108">
        <f>$J56</f>
        <v>845</v>
      </c>
    </row>
    <row r="57" spans="1:16" x14ac:dyDescent="0.25">
      <c r="A57" s="107"/>
      <c r="B57" s="94"/>
      <c r="C57" s="94"/>
      <c r="D57" s="94"/>
      <c r="E57" s="94"/>
      <c r="F57" s="94"/>
      <c r="G57" s="94"/>
      <c r="H57" s="94"/>
      <c r="I57" s="94"/>
      <c r="J57" s="108"/>
      <c r="K57" s="100"/>
      <c r="L57" s="115"/>
      <c r="M57" s="160"/>
      <c r="N57" s="160"/>
      <c r="O57" s="160"/>
      <c r="P57" s="182"/>
    </row>
    <row r="58" spans="1:16" x14ac:dyDescent="0.25">
      <c r="A58" s="107"/>
      <c r="B58" s="94"/>
      <c r="C58" s="94"/>
      <c r="D58" s="94"/>
      <c r="E58" s="94"/>
      <c r="F58" s="94"/>
      <c r="G58" s="94"/>
      <c r="H58" s="94"/>
      <c r="I58" s="94"/>
      <c r="J58" s="108"/>
      <c r="K58" s="100"/>
      <c r="L58" s="115"/>
      <c r="M58" s="160"/>
      <c r="N58" s="160"/>
      <c r="O58" s="160"/>
      <c r="P58" s="182"/>
    </row>
    <row r="59" spans="1:16" ht="30" x14ac:dyDescent="0.25">
      <c r="A59" s="185" t="s">
        <v>145</v>
      </c>
      <c r="B59" s="94"/>
      <c r="C59" s="94">
        <v>19</v>
      </c>
      <c r="D59" s="94">
        <f>$C59</f>
        <v>19</v>
      </c>
      <c r="E59" s="94">
        <f t="shared" ref="E59:F59" si="27">$C59</f>
        <v>19</v>
      </c>
      <c r="F59" s="94">
        <f t="shared" si="27"/>
        <v>19</v>
      </c>
      <c r="G59" s="94">
        <f>$C59</f>
        <v>19</v>
      </c>
      <c r="H59" s="94">
        <f>$C59</f>
        <v>19</v>
      </c>
      <c r="I59" s="94">
        <f>$C59</f>
        <v>19</v>
      </c>
      <c r="J59" s="108">
        <f>$C59</f>
        <v>19</v>
      </c>
      <c r="K59" s="102"/>
      <c r="L59" s="115">
        <f>$C59</f>
        <v>19</v>
      </c>
      <c r="M59" s="94">
        <f>$C59</f>
        <v>19</v>
      </c>
      <c r="N59" s="94">
        <f>$C59</f>
        <v>19</v>
      </c>
      <c r="O59" s="94">
        <f>$C59</f>
        <v>19</v>
      </c>
      <c r="P59" s="108">
        <f>$C59</f>
        <v>19</v>
      </c>
    </row>
    <row r="60" spans="1:16" x14ac:dyDescent="0.25">
      <c r="A60" s="107" t="s">
        <v>60</v>
      </c>
      <c r="B60" s="94"/>
      <c r="C60" s="94">
        <f>E13</f>
        <v>0</v>
      </c>
      <c r="D60" s="94">
        <f t="shared" ref="D60:J60" si="28">F13</f>
        <v>0</v>
      </c>
      <c r="E60" s="94">
        <f t="shared" si="28"/>
        <v>0</v>
      </c>
      <c r="F60" s="94">
        <f t="shared" si="28"/>
        <v>1</v>
      </c>
      <c r="G60" s="94">
        <f t="shared" si="28"/>
        <v>2</v>
      </c>
      <c r="H60" s="94">
        <f t="shared" si="28"/>
        <v>5</v>
      </c>
      <c r="I60" s="94">
        <f t="shared" si="28"/>
        <v>5</v>
      </c>
      <c r="J60" s="94">
        <f t="shared" si="28"/>
        <v>7</v>
      </c>
      <c r="K60" s="102"/>
      <c r="L60" s="115">
        <f>M13</f>
        <v>12</v>
      </c>
      <c r="M60" s="94">
        <f t="shared" ref="M60:P60" si="29">N13</f>
        <v>15</v>
      </c>
      <c r="N60" s="94">
        <f t="shared" si="29"/>
        <v>30</v>
      </c>
      <c r="O60" s="94">
        <f t="shared" si="29"/>
        <v>35</v>
      </c>
      <c r="P60" s="108">
        <f t="shared" si="29"/>
        <v>35</v>
      </c>
    </row>
    <row r="61" spans="1:16" x14ac:dyDescent="0.25">
      <c r="A61" s="107" t="s">
        <v>26</v>
      </c>
      <c r="B61" s="96">
        <f t="shared" ref="B61:J61" si="30">SUM(B56:B60)</f>
        <v>875</v>
      </c>
      <c r="C61" s="96">
        <f t="shared" si="30"/>
        <v>933</v>
      </c>
      <c r="D61" s="96">
        <f t="shared" si="30"/>
        <v>951</v>
      </c>
      <c r="E61" s="96">
        <f t="shared" si="30"/>
        <v>976</v>
      </c>
      <c r="F61" s="96">
        <f t="shared" si="30"/>
        <v>979</v>
      </c>
      <c r="G61" s="96">
        <f t="shared" si="30"/>
        <v>984</v>
      </c>
      <c r="H61" s="96">
        <f t="shared" si="30"/>
        <v>941</v>
      </c>
      <c r="I61" s="96">
        <f t="shared" si="30"/>
        <v>904</v>
      </c>
      <c r="J61" s="109">
        <f t="shared" si="30"/>
        <v>871</v>
      </c>
      <c r="K61" s="103"/>
      <c r="L61" s="116">
        <f>SUM(L56:L60)</f>
        <v>876</v>
      </c>
      <c r="M61" s="96">
        <f>SUM(M56:M60)</f>
        <v>879</v>
      </c>
      <c r="N61" s="96">
        <f>SUM(N56:N60)</f>
        <v>894</v>
      </c>
      <c r="O61" s="96">
        <f>SUM(O56:O60)</f>
        <v>899</v>
      </c>
      <c r="P61" s="109">
        <f>SUM(P56:P60)</f>
        <v>899</v>
      </c>
    </row>
    <row r="62" spans="1:16" x14ac:dyDescent="0.25">
      <c r="A62" s="107" t="s">
        <v>61</v>
      </c>
      <c r="B62" s="95"/>
      <c r="C62" s="94">
        <f t="shared" ref="C62:J62" si="31">IF($B$61-C61&lt;0,C61-$B$61,0)</f>
        <v>58</v>
      </c>
      <c r="D62" s="94">
        <f t="shared" si="31"/>
        <v>76</v>
      </c>
      <c r="E62" s="94">
        <f t="shared" si="31"/>
        <v>101</v>
      </c>
      <c r="F62" s="94">
        <f t="shared" si="31"/>
        <v>104</v>
      </c>
      <c r="G62" s="94">
        <f t="shared" si="31"/>
        <v>109</v>
      </c>
      <c r="H62" s="94">
        <f t="shared" si="31"/>
        <v>66</v>
      </c>
      <c r="I62" s="94">
        <f t="shared" si="31"/>
        <v>29</v>
      </c>
      <c r="J62" s="108">
        <f t="shared" si="31"/>
        <v>0</v>
      </c>
      <c r="K62" s="102"/>
      <c r="L62" s="115">
        <f>IF($B$61-L61&lt;0,L61-$B$61,0)</f>
        <v>1</v>
      </c>
      <c r="M62" s="94">
        <f>IF($B$61-M61&lt;0,M61-$B$61,0)</f>
        <v>4</v>
      </c>
      <c r="N62" s="94">
        <f>IF($B$61-N61&lt;0,N61-$B$61,0)</f>
        <v>19</v>
      </c>
      <c r="O62" s="94">
        <f>IF($B$61-O61&lt;0,O61-$B$61,0)</f>
        <v>24</v>
      </c>
      <c r="P62" s="108">
        <f>IF($B$61-P61&lt;0,P61-$B$61,0)</f>
        <v>24</v>
      </c>
    </row>
    <row r="63" spans="1:16" ht="15.75" thickBot="1" x14ac:dyDescent="0.3">
      <c r="A63" s="110" t="s">
        <v>63</v>
      </c>
      <c r="B63" s="111"/>
      <c r="C63" s="112">
        <f>ROUNDUP((C62/30)/5,0)</f>
        <v>1</v>
      </c>
      <c r="D63" s="112">
        <f t="shared" ref="D63:J63" si="32">ROUNDUP((D62/30)/5,0)</f>
        <v>1</v>
      </c>
      <c r="E63" s="112">
        <f t="shared" si="32"/>
        <v>1</v>
      </c>
      <c r="F63" s="112">
        <f t="shared" si="32"/>
        <v>1</v>
      </c>
      <c r="G63" s="112">
        <f t="shared" si="32"/>
        <v>1</v>
      </c>
      <c r="H63" s="112">
        <f t="shared" si="32"/>
        <v>1</v>
      </c>
      <c r="I63" s="112">
        <f t="shared" si="32"/>
        <v>1</v>
      </c>
      <c r="J63" s="113">
        <f t="shared" si="32"/>
        <v>0</v>
      </c>
      <c r="K63" s="102"/>
      <c r="L63" s="117">
        <f t="shared" ref="L63:P63" si="33">ROUNDUP((L62/30)/5,0)</f>
        <v>1</v>
      </c>
      <c r="M63" s="112">
        <f t="shared" si="33"/>
        <v>1</v>
      </c>
      <c r="N63" s="112">
        <f t="shared" si="33"/>
        <v>1</v>
      </c>
      <c r="O63" s="112">
        <f t="shared" si="33"/>
        <v>1</v>
      </c>
      <c r="P63" s="113">
        <f t="shared" si="33"/>
        <v>1</v>
      </c>
    </row>
    <row r="65" spans="1:18" ht="15.75" thickBot="1" x14ac:dyDescent="0.3"/>
    <row r="66" spans="1:18" ht="31.5" x14ac:dyDescent="0.25">
      <c r="A66" s="128" t="s">
        <v>69</v>
      </c>
      <c r="B66" s="126" t="s">
        <v>66</v>
      </c>
      <c r="C66" s="126" t="s">
        <v>38</v>
      </c>
      <c r="D66" s="126" t="s">
        <v>39</v>
      </c>
      <c r="E66" s="126" t="s">
        <v>40</v>
      </c>
      <c r="F66" s="126" t="s">
        <v>46</v>
      </c>
      <c r="G66" s="126" t="s">
        <v>47</v>
      </c>
      <c r="H66" s="126" t="s">
        <v>48</v>
      </c>
      <c r="I66" s="126" t="s">
        <v>49</v>
      </c>
      <c r="J66" s="127" t="s">
        <v>50</v>
      </c>
      <c r="K66" s="101"/>
      <c r="L66" s="125" t="s">
        <v>51</v>
      </c>
      <c r="M66" s="126" t="s">
        <v>52</v>
      </c>
      <c r="N66" s="126" t="s">
        <v>53</v>
      </c>
      <c r="O66" s="126" t="s">
        <v>54</v>
      </c>
      <c r="P66" s="127" t="s">
        <v>149</v>
      </c>
    </row>
    <row r="67" spans="1:18" x14ac:dyDescent="0.25">
      <c r="A67" s="129" t="str">
        <f>A56</f>
        <v>Todmorden HS</v>
      </c>
      <c r="B67" s="98">
        <v>175</v>
      </c>
      <c r="C67" s="98">
        <v>199</v>
      </c>
      <c r="D67" s="98">
        <v>194</v>
      </c>
      <c r="E67" s="98">
        <v>206</v>
      </c>
      <c r="F67" s="98">
        <v>183</v>
      </c>
      <c r="G67" s="98">
        <v>181</v>
      </c>
      <c r="H67" s="98">
        <v>153</v>
      </c>
      <c r="I67" s="98">
        <v>157</v>
      </c>
      <c r="J67" s="119">
        <v>171</v>
      </c>
      <c r="K67" s="100"/>
      <c r="L67" s="118">
        <f>$J67</f>
        <v>171</v>
      </c>
      <c r="M67" s="98">
        <f t="shared" ref="M67" si="34">$J67</f>
        <v>171</v>
      </c>
      <c r="N67" s="98">
        <f>$J67</f>
        <v>171</v>
      </c>
      <c r="O67" s="98">
        <f>$J67</f>
        <v>171</v>
      </c>
      <c r="P67" s="119">
        <f>$J67</f>
        <v>171</v>
      </c>
    </row>
    <row r="68" spans="1:18" ht="30" x14ac:dyDescent="0.25">
      <c r="A68" s="184" t="s">
        <v>145</v>
      </c>
      <c r="B68" s="98"/>
      <c r="C68" s="98">
        <f>ROUNDUP(C59/5,0)</f>
        <v>4</v>
      </c>
      <c r="D68" s="98">
        <f t="shared" ref="D68:P68" si="35">ROUNDUP(D59/5,0)</f>
        <v>4</v>
      </c>
      <c r="E68" s="98">
        <f t="shared" si="35"/>
        <v>4</v>
      </c>
      <c r="F68" s="98">
        <f t="shared" si="35"/>
        <v>4</v>
      </c>
      <c r="G68" s="98">
        <f t="shared" si="35"/>
        <v>4</v>
      </c>
      <c r="H68" s="98">
        <f t="shared" si="35"/>
        <v>4</v>
      </c>
      <c r="I68" s="98">
        <f t="shared" si="35"/>
        <v>4</v>
      </c>
      <c r="J68" s="119">
        <f t="shared" si="35"/>
        <v>4</v>
      </c>
      <c r="K68" s="102"/>
      <c r="L68" s="118">
        <f t="shared" si="35"/>
        <v>4</v>
      </c>
      <c r="M68" s="98">
        <f t="shared" si="35"/>
        <v>4</v>
      </c>
      <c r="N68" s="98">
        <f t="shared" si="35"/>
        <v>4</v>
      </c>
      <c r="O68" s="98">
        <f t="shared" si="35"/>
        <v>4</v>
      </c>
      <c r="P68" s="119">
        <f t="shared" si="35"/>
        <v>4</v>
      </c>
    </row>
    <row r="69" spans="1:18" x14ac:dyDescent="0.25">
      <c r="A69" s="129" t="s">
        <v>60</v>
      </c>
      <c r="B69" s="98"/>
      <c r="C69" s="98">
        <f>ROUNDUP(E13/5,0)</f>
        <v>0</v>
      </c>
      <c r="D69" s="98">
        <f t="shared" ref="D69:J69" si="36">ROUNDUP(F13/5,0)</f>
        <v>0</v>
      </c>
      <c r="E69" s="98">
        <f t="shared" si="36"/>
        <v>0</v>
      </c>
      <c r="F69" s="98">
        <f t="shared" si="36"/>
        <v>1</v>
      </c>
      <c r="G69" s="98">
        <f t="shared" si="36"/>
        <v>1</v>
      </c>
      <c r="H69" s="98">
        <f t="shared" si="36"/>
        <v>1</v>
      </c>
      <c r="I69" s="98">
        <f t="shared" si="36"/>
        <v>1</v>
      </c>
      <c r="J69" s="119">
        <f t="shared" si="36"/>
        <v>2</v>
      </c>
      <c r="K69" s="102"/>
      <c r="L69" s="118">
        <f>ROUNDUP(M13/5,0)</f>
        <v>3</v>
      </c>
      <c r="M69" s="98">
        <f t="shared" ref="M69:P69" si="37">ROUNDUP(N13/5,0)</f>
        <v>3</v>
      </c>
      <c r="N69" s="98">
        <f t="shared" si="37"/>
        <v>6</v>
      </c>
      <c r="O69" s="98">
        <f t="shared" si="37"/>
        <v>7</v>
      </c>
      <c r="P69" s="119">
        <f t="shared" si="37"/>
        <v>7</v>
      </c>
    </row>
    <row r="70" spans="1:18" x14ac:dyDescent="0.25">
      <c r="A70" s="129" t="s">
        <v>26</v>
      </c>
      <c r="B70" s="99">
        <f t="shared" ref="B70:J70" si="38">SUM(B67:B69)</f>
        <v>175</v>
      </c>
      <c r="C70" s="99">
        <f t="shared" si="38"/>
        <v>203</v>
      </c>
      <c r="D70" s="99">
        <f t="shared" si="38"/>
        <v>198</v>
      </c>
      <c r="E70" s="99">
        <f t="shared" si="38"/>
        <v>210</v>
      </c>
      <c r="F70" s="99">
        <f t="shared" si="38"/>
        <v>188</v>
      </c>
      <c r="G70" s="99">
        <f t="shared" si="38"/>
        <v>186</v>
      </c>
      <c r="H70" s="99">
        <f t="shared" si="38"/>
        <v>158</v>
      </c>
      <c r="I70" s="99">
        <f t="shared" si="38"/>
        <v>162</v>
      </c>
      <c r="J70" s="121">
        <f t="shared" si="38"/>
        <v>177</v>
      </c>
      <c r="K70" s="103"/>
      <c r="L70" s="120">
        <f>SUM(L67:L69)</f>
        <v>178</v>
      </c>
      <c r="M70" s="99">
        <f>SUM(M67:M69)</f>
        <v>178</v>
      </c>
      <c r="N70" s="99">
        <f>SUM(N67:N69)</f>
        <v>181</v>
      </c>
      <c r="O70" s="99">
        <f>SUM(O67:O69)</f>
        <v>182</v>
      </c>
      <c r="P70" s="121">
        <f>SUM(P67:P69)</f>
        <v>182</v>
      </c>
    </row>
    <row r="71" spans="1:18" x14ac:dyDescent="0.25">
      <c r="A71" s="129" t="s">
        <v>61</v>
      </c>
      <c r="B71" s="97"/>
      <c r="C71" s="98">
        <f t="shared" ref="C71:J71" si="39">IF($B$70-C70&lt;0,C70-$B$70,0)</f>
        <v>28</v>
      </c>
      <c r="D71" s="98">
        <f t="shared" si="39"/>
        <v>23</v>
      </c>
      <c r="E71" s="98">
        <f t="shared" si="39"/>
        <v>35</v>
      </c>
      <c r="F71" s="98">
        <f t="shared" si="39"/>
        <v>13</v>
      </c>
      <c r="G71" s="98">
        <f t="shared" si="39"/>
        <v>11</v>
      </c>
      <c r="H71" s="98">
        <f t="shared" si="39"/>
        <v>0</v>
      </c>
      <c r="I71" s="98">
        <f t="shared" si="39"/>
        <v>0</v>
      </c>
      <c r="J71" s="119">
        <f t="shared" si="39"/>
        <v>2</v>
      </c>
      <c r="K71" s="102"/>
      <c r="L71" s="118">
        <f t="shared" ref="L71:P71" si="40">IF($B$70-L70&lt;0,L70-$B$70,0)</f>
        <v>3</v>
      </c>
      <c r="M71" s="98">
        <f t="shared" si="40"/>
        <v>3</v>
      </c>
      <c r="N71" s="98">
        <f t="shared" si="40"/>
        <v>6</v>
      </c>
      <c r="O71" s="98">
        <f t="shared" si="40"/>
        <v>7</v>
      </c>
      <c r="P71" s="119">
        <f t="shared" si="40"/>
        <v>7</v>
      </c>
    </row>
    <row r="72" spans="1:18" ht="15.75" thickBot="1" x14ac:dyDescent="0.3">
      <c r="A72" s="130" t="s">
        <v>63</v>
      </c>
      <c r="B72" s="131"/>
      <c r="C72" s="123">
        <f>ROUNDUP(C71/30,0)</f>
        <v>1</v>
      </c>
      <c r="D72" s="123">
        <f t="shared" ref="D72:J72" si="41">ROUNDUP(D71/30,0)</f>
        <v>1</v>
      </c>
      <c r="E72" s="123">
        <f t="shared" si="41"/>
        <v>2</v>
      </c>
      <c r="F72" s="123">
        <f t="shared" si="41"/>
        <v>1</v>
      </c>
      <c r="G72" s="123">
        <f t="shared" si="41"/>
        <v>1</v>
      </c>
      <c r="H72" s="123">
        <f t="shared" si="41"/>
        <v>0</v>
      </c>
      <c r="I72" s="123">
        <f t="shared" si="41"/>
        <v>0</v>
      </c>
      <c r="J72" s="124">
        <f t="shared" si="41"/>
        <v>1</v>
      </c>
      <c r="K72" s="102"/>
      <c r="L72" s="122">
        <f t="shared" ref="L72:P72" si="42">ROUNDUP(L71/30,0)</f>
        <v>1</v>
      </c>
      <c r="M72" s="123">
        <f t="shared" si="42"/>
        <v>1</v>
      </c>
      <c r="N72" s="123">
        <f t="shared" si="42"/>
        <v>1</v>
      </c>
      <c r="O72" s="123">
        <f t="shared" si="42"/>
        <v>1</v>
      </c>
      <c r="P72" s="124">
        <f t="shared" si="42"/>
        <v>1</v>
      </c>
      <c r="Q72" s="78"/>
    </row>
    <row r="77" spans="1:18" x14ac:dyDescent="0.25">
      <c r="A77" t="s">
        <v>135</v>
      </c>
    </row>
    <row r="78" spans="1:18" x14ac:dyDescent="0.25">
      <c r="A78" s="164" t="s">
        <v>18</v>
      </c>
    </row>
    <row r="79" spans="1:18" ht="60" x14ac:dyDescent="0.25">
      <c r="A79" s="164" t="s">
        <v>201</v>
      </c>
      <c r="Q79" s="93"/>
      <c r="R79" s="78"/>
    </row>
    <row r="80" spans="1:18" x14ac:dyDescent="0.25">
      <c r="A80" s="164" t="s">
        <v>19</v>
      </c>
    </row>
    <row r="81" spans="1:1" ht="150" x14ac:dyDescent="0.25">
      <c r="A81" s="141" t="s">
        <v>202</v>
      </c>
    </row>
    <row r="82" spans="1:1" x14ac:dyDescent="0.25">
      <c r="A82" s="164"/>
    </row>
    <row r="87" spans="1:1" ht="15.75" customHeight="1" x14ac:dyDescent="0.25"/>
    <row r="88" spans="1:1" ht="15.75" customHeight="1" x14ac:dyDescent="0.25"/>
  </sheetData>
  <mergeCells count="8">
    <mergeCell ref="A1:Q1"/>
    <mergeCell ref="H18:I18"/>
    <mergeCell ref="O18:P18"/>
    <mergeCell ref="A25:B25"/>
    <mergeCell ref="O21:P21"/>
    <mergeCell ref="O22:P22"/>
    <mergeCell ref="O23:P23"/>
    <mergeCell ref="H21:I21"/>
  </mergeCells>
  <conditionalFormatting sqref="N27 Q23:Y23">
    <cfRule type="cellIs" dxfId="2" priority="2" operator="greaterThan">
      <formula>$I$19</formula>
    </cfRule>
  </conditionalFormatting>
  <conditionalFormatting sqref="G47 C46:P46">
    <cfRule type="cellIs" dxfId="1" priority="3" operator="greaterThan">
      <formula>#REF!</formula>
    </cfRule>
  </conditionalFormatting>
  <conditionalFormatting sqref="J22:M22">
    <cfRule type="cellIs" dxfId="0" priority="1" operator="greaterThan">
      <formula>$I$19</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B15B09FCBD094EB88CC10E2366AB42" ma:contentTypeVersion="4" ma:contentTypeDescription="Create a new document." ma:contentTypeScope="" ma:versionID="7cf9636fe8450616f2ed3485c84abdd4">
  <xsd:schema xmlns:xsd="http://www.w3.org/2001/XMLSchema" xmlns:xs="http://www.w3.org/2001/XMLSchema" xmlns:p="http://schemas.microsoft.com/office/2006/metadata/properties" xmlns:ns3="e67536c5-1216-41f2-be93-4b221fbe4b79" targetNamespace="http://schemas.microsoft.com/office/2006/metadata/properties" ma:root="true" ma:fieldsID="7144000d269a5790cd6fe6a30450772d" ns3:_="">
    <xsd:import namespace="e67536c5-1216-41f2-be93-4b221fbe4b79"/>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7536c5-1216-41f2-be93-4b221fbe4b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933336B-C432-4741-AE94-CEE391FEE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7536c5-1216-41f2-be93-4b221fbe4b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E376085-A859-4C0D-9240-6FBF81B2F2F3}">
  <ds:schemaRefs>
    <ds:schemaRef ds:uri="http://schemas.microsoft.com/sharepoint/v3/contenttype/forms"/>
  </ds:schemaRefs>
</ds:datastoreItem>
</file>

<file path=customXml/itemProps3.xml><?xml version="1.0" encoding="utf-8"?>
<ds:datastoreItem xmlns:ds="http://schemas.openxmlformats.org/officeDocument/2006/customXml" ds:itemID="{34A51659-A17D-4515-A0EF-5B25086624C9}">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documentManagement/types"/>
    <ds:schemaRef ds:uri="e67536c5-1216-41f2-be93-4b221fbe4b79"/>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Summary</vt:lpstr>
      <vt:lpstr>SE. HFX Ras &amp; Brig</vt:lpstr>
      <vt:lpstr>Central - Pk,Twn,SkC &amp; Warley</vt:lpstr>
      <vt:lpstr>N.HFX - Illng, Mix &amp; Ov</vt:lpstr>
      <vt:lpstr>Hipp &amp; L, Shelf &amp; N'owrm</vt:lpstr>
      <vt:lpstr>Elland &amp; Greetland</vt:lpstr>
      <vt:lpstr>Sowerby &amp; Ryburn</vt:lpstr>
      <vt:lpstr>Calder</vt:lpstr>
      <vt:lpstr>Todmorden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Morse</dc:creator>
  <cp:lastModifiedBy>LK64</cp:lastModifiedBy>
  <dcterms:created xsi:type="dcterms:W3CDTF">2020-06-12T16:46:07Z</dcterms:created>
  <dcterms:modified xsi:type="dcterms:W3CDTF">2021-12-10T13:48:47Z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0x01010097B15B09FCBD094EB88CC10E2366AB42</vt:lpwstr>
  </property>
</Properties>
</file>